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che\Dropbox\Neoknow\"/>
    </mc:Choice>
  </mc:AlternateContent>
  <xr:revisionPtr revIDLastSave="0" documentId="13_ncr:1_{0E1B1C62-8DD9-43F2-872A-8C9B8CA47150}" xr6:coauthVersionLast="47" xr6:coauthVersionMax="47" xr10:uidLastSave="{00000000-0000-0000-0000-000000000000}"/>
  <bookViews>
    <workbookView xWindow="-110" yWindow="-110" windowWidth="19420" windowHeight="10300" activeTab="3" xr2:uid="{E9CA9C27-E5AE-4897-9E1A-1DE128C53FAD}"/>
  </bookViews>
  <sheets>
    <sheet name="_respuestas" sheetId="7" r:id="rId1"/>
    <sheet name="Lista de funciones" sheetId="1" r:id="rId2"/>
    <sheet name="indice y coincidir" sheetId="9" r:id="rId3"/>
    <sheet name="buscarv y buscarx" sheetId="8" r:id="rId4"/>
    <sheet name="textos" sheetId="5" r:id="rId5"/>
    <sheet name="fechas" sheetId="6" r:id="rId6"/>
    <sheet name="decimales" sheetId="4" r:id="rId7"/>
    <sheet name="si y más" sheetId="3" r:id="rId8"/>
    <sheet name="totales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7" l="1"/>
  <c r="F75" i="7"/>
  <c r="E75" i="7"/>
  <c r="D75" i="7"/>
  <c r="G48" i="7"/>
  <c r="G49" i="7"/>
  <c r="G50" i="7"/>
  <c r="G51" i="7"/>
  <c r="G52" i="7"/>
  <c r="G53" i="7"/>
  <c r="G54" i="7"/>
  <c r="E47" i="7"/>
  <c r="D64" i="7"/>
  <c r="D65" i="7"/>
  <c r="D66" i="7"/>
  <c r="D67" i="7"/>
  <c r="D68" i="7"/>
  <c r="D69" i="7"/>
  <c r="D70" i="7"/>
  <c r="D71" i="7"/>
  <c r="C64" i="7"/>
  <c r="C65" i="7"/>
  <c r="C66" i="7"/>
  <c r="C67" i="7"/>
  <c r="C68" i="7"/>
  <c r="C69" i="7"/>
  <c r="C70" i="7"/>
  <c r="C71" i="7"/>
  <c r="C63" i="7"/>
  <c r="F47" i="7"/>
  <c r="F48" i="7"/>
  <c r="F49" i="7"/>
  <c r="F50" i="7"/>
  <c r="F51" i="7"/>
  <c r="F52" i="7"/>
  <c r="F53" i="7"/>
  <c r="F54" i="7"/>
  <c r="F55" i="7"/>
  <c r="F56" i="7"/>
  <c r="E48" i="7"/>
  <c r="E49" i="7"/>
  <c r="E50" i="7"/>
  <c r="E51" i="7"/>
  <c r="E52" i="7"/>
  <c r="E53" i="7"/>
  <c r="E54" i="7"/>
  <c r="E55" i="7"/>
  <c r="E56" i="7"/>
  <c r="D47" i="7"/>
  <c r="D48" i="7"/>
  <c r="D49" i="7"/>
  <c r="D50" i="7"/>
  <c r="D51" i="7"/>
  <c r="D52" i="7"/>
  <c r="D53" i="7"/>
  <c r="D54" i="7"/>
  <c r="D55" i="7"/>
  <c r="D56" i="7"/>
  <c r="E26" i="8"/>
  <c r="G9" i="9"/>
  <c r="D16" i="9"/>
  <c r="D17" i="9"/>
  <c r="D18" i="9"/>
  <c r="D19" i="9"/>
  <c r="D20" i="9"/>
  <c r="G12" i="9"/>
  <c r="G11" i="9"/>
  <c r="G10" i="9"/>
  <c r="C16" i="9"/>
  <c r="C17" i="9"/>
  <c r="C18" i="9"/>
  <c r="C19" i="9"/>
  <c r="C20" i="9"/>
  <c r="C15" i="9"/>
  <c r="F5" i="8"/>
  <c r="F6" i="8"/>
  <c r="F7" i="8"/>
  <c r="C25" i="8"/>
  <c r="D29" i="8"/>
  <c r="D26" i="8"/>
  <c r="E27" i="8"/>
  <c r="E28" i="8"/>
  <c r="E29" i="8"/>
  <c r="E30" i="8"/>
  <c r="E31" i="8"/>
  <c r="E32" i="8"/>
  <c r="E33" i="8"/>
  <c r="E34" i="8"/>
  <c r="E35" i="8"/>
  <c r="E36" i="8"/>
  <c r="D27" i="8"/>
  <c r="D28" i="8"/>
  <c r="D30" i="8"/>
  <c r="D31" i="8"/>
  <c r="D32" i="8"/>
  <c r="D33" i="8"/>
  <c r="D34" i="8"/>
  <c r="D35" i="8"/>
  <c r="D36" i="8"/>
  <c r="C5" i="8"/>
  <c r="C6" i="8"/>
  <c r="C7" i="8"/>
  <c r="C8" i="8"/>
  <c r="C9" i="8"/>
  <c r="C10" i="8"/>
  <c r="C11" i="8"/>
  <c r="C12" i="8"/>
  <c r="C13" i="8"/>
  <c r="C14" i="8"/>
  <c r="E8" i="8"/>
  <c r="E4" i="8"/>
  <c r="E5" i="8"/>
  <c r="E6" i="8"/>
  <c r="E7" i="8"/>
  <c r="C26" i="8"/>
  <c r="C27" i="8"/>
  <c r="C28" i="8"/>
  <c r="C29" i="8"/>
  <c r="C30" i="8"/>
  <c r="C31" i="8"/>
  <c r="C32" i="8"/>
  <c r="C33" i="8"/>
  <c r="C34" i="8"/>
  <c r="C35" i="8"/>
  <c r="C36" i="8"/>
  <c r="D5" i="8"/>
  <c r="D6" i="8"/>
  <c r="D7" i="8"/>
  <c r="D8" i="8"/>
  <c r="D9" i="8"/>
  <c r="D10" i="8"/>
  <c r="D11" i="8"/>
  <c r="D12" i="8"/>
  <c r="D13" i="8"/>
  <c r="D14" i="8"/>
  <c r="C34" i="7"/>
  <c r="C39" i="7"/>
  <c r="C40" i="7"/>
  <c r="E25" i="7"/>
  <c r="E26" i="7"/>
  <c r="E27" i="7"/>
  <c r="E28" i="7"/>
  <c r="E22" i="7"/>
  <c r="D22" i="7"/>
  <c r="D25" i="7"/>
  <c r="D26" i="7"/>
  <c r="D27" i="7"/>
  <c r="D28" i="7"/>
  <c r="C25" i="7"/>
  <c r="C26" i="7"/>
  <c r="C27" i="7"/>
  <c r="C28" i="7"/>
  <c r="C24" i="7"/>
  <c r="C22" i="7"/>
  <c r="J4" i="2"/>
  <c r="J5" i="2"/>
  <c r="J6" i="2"/>
  <c r="J7" i="2"/>
  <c r="J8" i="2"/>
  <c r="J9" i="2"/>
  <c r="J10" i="2"/>
  <c r="J11" i="2"/>
  <c r="J3" i="2"/>
  <c r="F12" i="7"/>
  <c r="F13" i="7"/>
  <c r="F14" i="7"/>
  <c r="F15" i="7"/>
  <c r="C12" i="7"/>
  <c r="C13" i="7"/>
  <c r="C14" i="7"/>
  <c r="C15" i="7"/>
  <c r="C16" i="7"/>
  <c r="C17" i="7"/>
  <c r="F5" i="7"/>
  <c r="F6" i="7"/>
  <c r="F7" i="7"/>
  <c r="F4" i="7"/>
  <c r="E5" i="7"/>
  <c r="E6" i="7"/>
  <c r="E7" i="7"/>
  <c r="D5" i="7"/>
  <c r="D6" i="7"/>
  <c r="D7" i="7"/>
  <c r="C4" i="7"/>
  <c r="D4" i="7" s="1"/>
  <c r="E4" i="7" s="1"/>
  <c r="C5" i="7"/>
  <c r="C6" i="7"/>
  <c r="C7" i="7"/>
  <c r="B27" i="5"/>
  <c r="F24" i="5"/>
  <c r="F25" i="5"/>
  <c r="E24" i="5"/>
  <c r="E25" i="5"/>
  <c r="D23" i="5"/>
  <c r="D24" i="5"/>
  <c r="D25" i="5"/>
  <c r="D18" i="5"/>
  <c r="D19" i="5"/>
  <c r="C19" i="5"/>
  <c r="C18" i="5"/>
  <c r="C15" i="5"/>
  <c r="C14" i="5"/>
  <c r="C9" i="5"/>
  <c r="F11" i="5"/>
  <c r="G11" i="5"/>
  <c r="G10" i="5"/>
  <c r="F10" i="5"/>
  <c r="D10" i="5"/>
  <c r="D11" i="5"/>
  <c r="C10" i="5"/>
  <c r="C11" i="5"/>
  <c r="E11" i="5"/>
  <c r="E10" i="5"/>
  <c r="C5" i="5"/>
  <c r="C4" i="5"/>
  <c r="C3" i="5"/>
  <c r="F24" i="6"/>
  <c r="F25" i="6"/>
  <c r="F26" i="6"/>
  <c r="F27" i="6"/>
  <c r="F28" i="6"/>
  <c r="F29" i="6"/>
  <c r="F30" i="6"/>
  <c r="F31" i="6"/>
  <c r="F32" i="6"/>
  <c r="D12" i="6"/>
  <c r="D13" i="6"/>
  <c r="D14" i="6"/>
  <c r="D15" i="6"/>
  <c r="D16" i="6"/>
  <c r="D17" i="6"/>
  <c r="D18" i="6"/>
  <c r="D19" i="6"/>
  <c r="D11" i="6"/>
  <c r="C11" i="6"/>
  <c r="C12" i="6"/>
  <c r="C13" i="6"/>
  <c r="C14" i="6"/>
  <c r="C15" i="6"/>
  <c r="C16" i="6"/>
  <c r="C17" i="6"/>
  <c r="C18" i="6"/>
  <c r="C19" i="6"/>
  <c r="D3" i="6"/>
  <c r="D6" i="6" s="1"/>
  <c r="E3" i="6"/>
  <c r="D15" i="4"/>
  <c r="D13" i="4"/>
  <c r="D6" i="4"/>
  <c r="D11" i="3"/>
  <c r="D12" i="3"/>
  <c r="D13" i="3"/>
  <c r="D14" i="3"/>
  <c r="D15" i="3"/>
  <c r="D16" i="3"/>
  <c r="D17" i="3"/>
  <c r="D18" i="3"/>
  <c r="C11" i="3"/>
  <c r="C12" i="3"/>
  <c r="C13" i="3"/>
  <c r="C14" i="3"/>
  <c r="C15" i="3"/>
  <c r="C16" i="3"/>
  <c r="C17" i="3"/>
  <c r="C18" i="3"/>
  <c r="C10" i="3"/>
  <c r="F7" i="3"/>
  <c r="F4" i="3"/>
  <c r="F5" i="3"/>
  <c r="F6" i="3"/>
  <c r="E3" i="3"/>
  <c r="E7" i="3"/>
  <c r="E4" i="3"/>
  <c r="E5" i="3"/>
  <c r="E6" i="3"/>
  <c r="D4" i="3"/>
  <c r="D7" i="3" s="1"/>
  <c r="D5" i="3"/>
  <c r="D6" i="3"/>
  <c r="D3" i="3"/>
  <c r="F16" i="2"/>
  <c r="F15" i="2"/>
  <c r="F11" i="2"/>
  <c r="F12" i="2"/>
  <c r="F9" i="2"/>
  <c r="F8" i="2"/>
  <c r="F6" i="2"/>
</calcChain>
</file>

<file path=xl/sharedStrings.xml><?xml version="1.0" encoding="utf-8"?>
<sst xmlns="http://schemas.openxmlformats.org/spreadsheetml/2006/main" count="329" uniqueCount="195">
  <si>
    <t>suma</t>
  </si>
  <si>
    <t>contar</t>
  </si>
  <si>
    <t>contara</t>
  </si>
  <si>
    <t>max</t>
  </si>
  <si>
    <t>min</t>
  </si>
  <si>
    <t>promedio</t>
  </si>
  <si>
    <t>desvest.m</t>
  </si>
  <si>
    <t>Totales o resumen</t>
  </si>
  <si>
    <t>si</t>
  </si>
  <si>
    <t>buscarv</t>
  </si>
  <si>
    <t>eserror</t>
  </si>
  <si>
    <t>o</t>
  </si>
  <si>
    <t>y</t>
  </si>
  <si>
    <t>si.error</t>
  </si>
  <si>
    <t>Total</t>
  </si>
  <si>
    <t>Cantidad</t>
  </si>
  <si>
    <t>Precio unitario</t>
  </si>
  <si>
    <t>ninguna</t>
  </si>
  <si>
    <t>País</t>
  </si>
  <si>
    <t>esp</t>
  </si>
  <si>
    <t>por</t>
  </si>
  <si>
    <t>ita</t>
  </si>
  <si>
    <t>fra</t>
  </si>
  <si>
    <t>Nac/Int</t>
  </si>
  <si>
    <t>Ib/Int</t>
  </si>
  <si>
    <t>=SI(ESERROR(B3/C3);"";B3/C3)</t>
  </si>
  <si>
    <t>=SI(O(B10="esp";B10="por";B10="and");"Ib";"Int")</t>
  </si>
  <si>
    <t>buscarh</t>
  </si>
  <si>
    <t>buscar</t>
  </si>
  <si>
    <t>buscarx</t>
  </si>
  <si>
    <t>indice</t>
  </si>
  <si>
    <t>coincidir</t>
  </si>
  <si>
    <t>sumar.si</t>
  </si>
  <si>
    <t>contar.si</t>
  </si>
  <si>
    <t>contar.si.conjunto</t>
  </si>
  <si>
    <t>sumar.si.conjunto</t>
  </si>
  <si>
    <t>(…)</t>
  </si>
  <si>
    <t>Búsqueda y referencia</t>
  </si>
  <si>
    <t>Básico</t>
  </si>
  <si>
    <t>Intermedio</t>
  </si>
  <si>
    <t>Avanzado</t>
  </si>
  <si>
    <t>Friki</t>
  </si>
  <si>
    <t>entero</t>
  </si>
  <si>
    <t>redondear.mas</t>
  </si>
  <si>
    <t>redondear</t>
  </si>
  <si>
    <t>redondear.menos</t>
  </si>
  <si>
    <t>Decimales</t>
  </si>
  <si>
    <t>Hoy:</t>
  </si>
  <si>
    <t>Fecha alta:</t>
  </si>
  <si>
    <t>Antigüedad:</t>
  </si>
  <si>
    <t>Bono anual:</t>
  </si>
  <si>
    <t>Bono</t>
  </si>
  <si>
    <t>=ENTERO(D6)*H4</t>
  </si>
  <si>
    <t>Bultos a enviar:</t>
  </si>
  <si>
    <t>Capacidad palet:</t>
  </si>
  <si>
    <t>Palets a usar:</t>
  </si>
  <si>
    <t>Precio palet:</t>
  </si>
  <si>
    <t>Importe total:</t>
  </si>
  <si>
    <t>=REDONDEAR.MAS(D13;0)</t>
  </si>
  <si>
    <t>Fecha</t>
  </si>
  <si>
    <t>Texto</t>
  </si>
  <si>
    <t>hoy</t>
  </si>
  <si>
    <t>ahora</t>
  </si>
  <si>
    <t>año</t>
  </si>
  <si>
    <t>mes</t>
  </si>
  <si>
    <t>dia</t>
  </si>
  <si>
    <t>diasem</t>
  </si>
  <si>
    <t>iso.num.de.semana</t>
  </si>
  <si>
    <t>dias.lab</t>
  </si>
  <si>
    <t>dias.lab.intl</t>
  </si>
  <si>
    <t>fecha</t>
  </si>
  <si>
    <t>izquierda</t>
  </si>
  <si>
    <t>derecha</t>
  </si>
  <si>
    <t>extrae</t>
  </si>
  <si>
    <t>largo</t>
  </si>
  <si>
    <t>hallar</t>
  </si>
  <si>
    <t>espacios</t>
  </si>
  <si>
    <t>sustituir</t>
  </si>
  <si>
    <t>limpiar</t>
  </si>
  <si>
    <t>texto</t>
  </si>
  <si>
    <t>concatenar</t>
  </si>
  <si>
    <t>concat</t>
  </si>
  <si>
    <t>unircadenas</t>
  </si>
  <si>
    <t>Matriciales</t>
  </si>
  <si>
    <t>Matem./Estadísticas</t>
  </si>
  <si>
    <t>Financieras</t>
  </si>
  <si>
    <t>Auxiliares</t>
  </si>
  <si>
    <t>Fecha fra.</t>
  </si>
  <si>
    <t>Año fra.</t>
  </si>
  <si>
    <t>Mes Fra.</t>
  </si>
  <si>
    <t>día</t>
  </si>
  <si>
    <t>sifecha</t>
  </si>
  <si>
    <t xml:space="preserve">   20240506</t>
  </si>
  <si>
    <t xml:space="preserve">20240506 </t>
  </si>
  <si>
    <t>2024.05.06</t>
  </si>
  <si>
    <t>21351245-J</t>
  </si>
  <si>
    <t>456346-T</t>
  </si>
  <si>
    <t>ana</t>
  </si>
  <si>
    <t>alba</t>
  </si>
  <si>
    <t>beatriz</t>
  </si>
  <si>
    <t>beltrán</t>
  </si>
  <si>
    <t>carmen</t>
  </si>
  <si>
    <t>cid</t>
  </si>
  <si>
    <t>nombre</t>
  </si>
  <si>
    <t>apellido</t>
  </si>
  <si>
    <t>apellido, nombre</t>
  </si>
  <si>
    <t>=CONCATENAR(C23;", ";B23)</t>
  </si>
  <si>
    <t>=CONCAT(C23;", ";B23)</t>
  </si>
  <si>
    <t>=UNIRCADENAS(", ";VERDADERO;B23:B25)</t>
  </si>
  <si>
    <t>=IZQUIERDA(B3;3)</t>
  </si>
  <si>
    <t>=C3*1</t>
  </si>
  <si>
    <t>=ENTERO(D3)</t>
  </si>
  <si>
    <t>=TEXTO(E3;"00000")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</si>
  <si>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</si>
  <si>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</si>
  <si>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</si>
  <si>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</si>
  <si>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</si>
  <si>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</si>
  <si>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</si>
  <si>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</si>
  <si>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=CONTAR.SI($E$11:$E$15;B11)</t>
  </si>
  <si>
    <t>=CONTAR.SI($B$11:$B$17;E11)</t>
  </si>
  <si>
    <t>Fecha y hora</t>
  </si>
  <si>
    <t>Hora:</t>
  </si>
  <si>
    <t>123456789-P</t>
  </si>
  <si>
    <t>alba, ana</t>
  </si>
  <si>
    <t>beltrán, beatriz</t>
  </si>
  <si>
    <t>cid, carmen</t>
  </si>
  <si>
    <t>=ENTERO(B24)</t>
  </si>
  <si>
    <t>=B24-ENTERO(B24)</t>
  </si>
  <si>
    <t>456985478-K</t>
  </si>
  <si>
    <t>=IZQUIERDA(B33;3)&amp;"*"&amp;EXTRAE(B33;5;2)&amp;"*"&amp;EXTRAE(B33;8;1000)</t>
  </si>
  <si>
    <t>=SUSTITUIR(B38;",";"")</t>
  </si>
  <si>
    <t>Notas examen</t>
  </si>
  <si>
    <t>Nota num</t>
  </si>
  <si>
    <t>Nota txt</t>
  </si>
  <si>
    <t>Beca</t>
  </si>
  <si>
    <t>Cate</t>
  </si>
  <si>
    <t>No apto</t>
  </si>
  <si>
    <t>Sufi</t>
  </si>
  <si>
    <t>B</t>
  </si>
  <si>
    <t>N</t>
  </si>
  <si>
    <t>Apto</t>
  </si>
  <si>
    <t>SB</t>
  </si>
  <si>
    <t>Calificación</t>
  </si>
  <si>
    <t>DNI</t>
  </si>
  <si>
    <t>123a</t>
  </si>
  <si>
    <t>Ana</t>
  </si>
  <si>
    <t>Alba</t>
  </si>
  <si>
    <t>456b</t>
  </si>
  <si>
    <t>Beatriz</t>
  </si>
  <si>
    <t>Beltrán</t>
  </si>
  <si>
    <t>789c</t>
  </si>
  <si>
    <t>Carmen</t>
  </si>
  <si>
    <t>Cid</t>
  </si>
  <si>
    <t>654d</t>
  </si>
  <si>
    <t>Daniela</t>
  </si>
  <si>
    <t>321e</t>
  </si>
  <si>
    <t>Elena</t>
  </si>
  <si>
    <t>Esteban</t>
  </si>
  <si>
    <t>Nombre</t>
  </si>
  <si>
    <t>Apellido</t>
  </si>
  <si>
    <t>Apellido candidato</t>
  </si>
  <si>
    <t>Dominguez</t>
  </si>
  <si>
    <t>666x</t>
  </si>
  <si>
    <t>=BUSCARV(B3;$G$5:$I$9;2)</t>
  </si>
  <si>
    <t>=BUSCARV(A3;$F$13:$H$17;3;0)</t>
  </si>
  <si>
    <t>=SI.ERROR(BUSCARV(A3;$F$13:$H$17;3;0);"No dado de alta")</t>
  </si>
  <si>
    <r>
      <t>=BUSCARV(B4;$G$6:$I$10;2</t>
    </r>
    <r>
      <rPr>
        <sz val="11"/>
        <color rgb="FF0070C0"/>
        <rFont val="Aptos Narrow"/>
        <family val="2"/>
        <scheme val="minor"/>
      </rPr>
      <t>;-1</t>
    </r>
    <r>
      <rPr>
        <sz val="11"/>
        <color theme="1"/>
        <rFont val="Aptos Narrow"/>
        <family val="2"/>
        <scheme val="minor"/>
      </rPr>
      <t>)</t>
    </r>
  </si>
  <si>
    <r>
      <t>=BUSCARV(A4;$F$13:$H$17;3</t>
    </r>
    <r>
      <rPr>
        <sz val="11"/>
        <color rgb="FF0070C0"/>
        <rFont val="Aptos Narrow"/>
        <family val="2"/>
        <scheme val="minor"/>
      </rPr>
      <t>;0</t>
    </r>
    <r>
      <rPr>
        <sz val="11"/>
        <color theme="1"/>
        <rFont val="Aptos Narrow"/>
        <family val="2"/>
        <scheme val="minor"/>
      </rPr>
      <t>)</t>
    </r>
  </si>
  <si>
    <r>
      <t>=BUSCARX(A25;$I$35:$I$39;$H$35:$H$39;"No dado de alta"</t>
    </r>
    <r>
      <rPr>
        <sz val="11"/>
        <color rgb="FF0070C0"/>
        <rFont val="Aptos Narrow"/>
        <family val="2"/>
        <scheme val="minor"/>
      </rPr>
      <t>;0</t>
    </r>
    <r>
      <rPr>
        <sz val="11"/>
        <color theme="1"/>
        <rFont val="Aptos Narrow"/>
        <family val="2"/>
        <scheme val="minor"/>
      </rPr>
      <t>)</t>
    </r>
  </si>
  <si>
    <r>
      <t>=BUSCARX(B25;$H$30:$L$30;$H$31:$L$31;</t>
    </r>
    <r>
      <rPr>
        <sz val="11"/>
        <color rgb="FF0070C0"/>
        <rFont val="Aptos Narrow"/>
        <family val="2"/>
        <scheme val="minor"/>
      </rPr>
      <t>;-1</t>
    </r>
    <r>
      <rPr>
        <sz val="11"/>
        <color theme="1"/>
        <rFont val="Aptos Narrow"/>
        <family val="2"/>
        <scheme val="minor"/>
      </rPr>
      <t>)</t>
    </r>
  </si>
  <si>
    <t>=BUSCARH(B4;$H$30:$L$31;2)</t>
  </si>
  <si>
    <t>Norte</t>
  </si>
  <si>
    <t>Sur</t>
  </si>
  <si>
    <t>Este</t>
  </si>
  <si>
    <t>Oeste</t>
  </si>
  <si>
    <t>España</t>
  </si>
  <si>
    <t>Francia</t>
  </si>
  <si>
    <r>
      <t>=INDICE($G$3:$H$6;</t>
    </r>
    <r>
      <rPr>
        <sz val="11"/>
        <color rgb="FF00B0F0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;</t>
    </r>
    <r>
      <rPr>
        <sz val="11"/>
        <color rgb="FF00B050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)</t>
    </r>
  </si>
  <si>
    <t>indice + coincidir</t>
  </si>
  <si>
    <r>
      <t>=COINCIDIR(</t>
    </r>
    <r>
      <rPr>
        <sz val="11"/>
        <color theme="7" tint="-0.499984740745262"/>
        <rFont val="Aptos Narrow"/>
        <family val="2"/>
        <scheme val="minor"/>
      </rPr>
      <t>"Este"</t>
    </r>
    <r>
      <rPr>
        <sz val="11"/>
        <color theme="1"/>
        <rFont val="Aptos Narrow"/>
        <family val="2"/>
        <scheme val="minor"/>
      </rPr>
      <t>;$F$3:$F$6;0)</t>
    </r>
  </si>
  <si>
    <r>
      <t>=COINCIDIR(</t>
    </r>
    <r>
      <rPr>
        <sz val="11"/>
        <color theme="9" tint="-0.499984740745262"/>
        <rFont val="Aptos Narrow"/>
        <family val="2"/>
        <scheme val="minor"/>
      </rPr>
      <t>"Francia"</t>
    </r>
    <r>
      <rPr>
        <sz val="11"/>
        <color theme="1"/>
        <rFont val="Aptos Narrow"/>
        <family val="2"/>
        <scheme val="minor"/>
      </rPr>
      <t>;$G$2:$H$2;0)</t>
    </r>
  </si>
  <si>
    <r>
      <t>=INDICE($G$3:$H$6;</t>
    </r>
    <r>
      <rPr>
        <sz val="11"/>
        <color rgb="FF00B0F0"/>
        <rFont val="Aptos Narrow"/>
        <family val="2"/>
        <scheme val="minor"/>
      </rPr>
      <t>COINCIDIR(</t>
    </r>
    <r>
      <rPr>
        <sz val="11"/>
        <color theme="7" tint="-0.499984740745262"/>
        <rFont val="Aptos Narrow"/>
        <family val="2"/>
        <scheme val="minor"/>
      </rPr>
      <t>"Este"</t>
    </r>
    <r>
      <rPr>
        <sz val="11"/>
        <color rgb="FF00B0F0"/>
        <rFont val="Aptos Narrow"/>
        <family val="2"/>
        <scheme val="minor"/>
      </rPr>
      <t>;$F$3:$F$6;0)</t>
    </r>
    <r>
      <rPr>
        <sz val="11"/>
        <color theme="1"/>
        <rFont val="Aptos Narrow"/>
        <family val="2"/>
        <scheme val="minor"/>
      </rPr>
      <t>;</t>
    </r>
    <r>
      <rPr>
        <sz val="11"/>
        <color rgb="FF00B050"/>
        <rFont val="Aptos Narrow"/>
        <family val="2"/>
        <scheme val="minor"/>
      </rPr>
      <t>COINCIDIR(</t>
    </r>
    <r>
      <rPr>
        <sz val="11"/>
        <color theme="9" tint="-0.499984740745262"/>
        <rFont val="Aptos Narrow"/>
        <family val="2"/>
        <scheme val="minor"/>
      </rPr>
      <t>"Francia"</t>
    </r>
    <r>
      <rPr>
        <sz val="11"/>
        <color rgb="FF00B050"/>
        <rFont val="Aptos Narrow"/>
        <family val="2"/>
        <scheme val="minor"/>
      </rPr>
      <t>;$G$2:$H$2;0)</t>
    </r>
    <r>
      <rPr>
        <sz val="11"/>
        <color theme="1"/>
        <rFont val="Aptos Narrow"/>
        <family val="2"/>
        <scheme val="minor"/>
      </rPr>
      <t>)</t>
    </r>
  </si>
  <si>
    <r>
      <t>=INDICE($G$3:$H$6;</t>
    </r>
    <r>
      <rPr>
        <sz val="11"/>
        <color rgb="FF00B0F0"/>
        <rFont val="Aptos Narrow"/>
        <family val="2"/>
        <scheme val="minor"/>
      </rPr>
      <t>COINCIDIR(</t>
    </r>
    <r>
      <rPr>
        <sz val="11"/>
        <color theme="7" tint="-0.499984740745262"/>
        <rFont val="Aptos Narrow"/>
        <family val="2"/>
        <scheme val="minor"/>
      </rPr>
      <t>B15</t>
    </r>
    <r>
      <rPr>
        <sz val="11"/>
        <color rgb="FF00B0F0"/>
        <rFont val="Aptos Narrow"/>
        <family val="2"/>
        <scheme val="minor"/>
      </rPr>
      <t>;$F$3:$F$6;0)</t>
    </r>
    <r>
      <rPr>
        <sz val="11"/>
        <color theme="1"/>
        <rFont val="Aptos Narrow"/>
        <family val="2"/>
        <scheme val="minor"/>
      </rPr>
      <t>;</t>
    </r>
    <r>
      <rPr>
        <sz val="11"/>
        <color rgb="FF00B050"/>
        <rFont val="Aptos Narrow"/>
        <family val="2"/>
        <scheme val="minor"/>
      </rPr>
      <t>COINCIDIR(</t>
    </r>
    <r>
      <rPr>
        <sz val="11"/>
        <color theme="9" tint="-0.499984740745262"/>
        <rFont val="Aptos Narrow"/>
        <family val="2"/>
        <scheme val="minor"/>
      </rPr>
      <t>A15</t>
    </r>
    <r>
      <rPr>
        <sz val="11"/>
        <color rgb="FF00B050"/>
        <rFont val="Aptos Narrow"/>
        <family val="2"/>
        <scheme val="minor"/>
      </rPr>
      <t>;$G$2:$H$2;0)</t>
    </r>
    <r>
      <rPr>
        <sz val="11"/>
        <color theme="1"/>
        <rFont val="Aptos Narrow"/>
        <family val="2"/>
        <scheme val="minor"/>
      </rPr>
      <t>)</t>
    </r>
  </si>
  <si>
    <t>=CONTAR.SI($H$49:$H$53;B46)</t>
  </si>
  <si>
    <t>formato personalizado: dddd d</t>
  </si>
  <si>
    <t>=TEXTO(B63;"dddd d")</t>
  </si>
  <si>
    <r>
      <t>=SUSTITUIR(</t>
    </r>
    <r>
      <rPr>
        <sz val="11"/>
        <color theme="5" tint="-0.249977111117893"/>
        <rFont val="Aptos Narrow"/>
        <family val="2"/>
        <scheme val="minor"/>
      </rPr>
      <t>BUSCARX(B47;$L$50:$L$54;$K$50:$K$54;"Falta";0)</t>
    </r>
    <r>
      <rPr>
        <sz val="11"/>
        <color theme="1"/>
        <rFont val="Aptos Narrow"/>
        <family val="2"/>
        <scheme val="minor"/>
      </rPr>
      <t>;0;"")</t>
    </r>
  </si>
  <si>
    <t>=BUSCARX(B46;Candidatos[DNI];Candidatos[Apellido];;0)</t>
  </si>
  <si>
    <t>carácter</t>
  </si>
  <si>
    <t>codigo</t>
  </si>
  <si>
    <t>=CONCAT(D71;CARACTER(10);D70;CARACTER(10);D69)</t>
  </si>
  <si>
    <t>=UNIRCADENAS(CARACTER(10);VERDADERO;D64:D71)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</si>
</sst>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[$-F800]dddd\,\ mmmm\ dd\,\ yyyy"/>
    <numFmt numFmtId="165" formatCode="0.00000"/>
    <numFmt numFmtId="169" formatCode="0.000000"/>
    <numFmt numFmtId="171" formatCode="h:mm;@"/>
    <numFmt numFmtId="172" formatCode="dddd\ d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1"/>
      <color theme="7" tint="-0.499984740745262"/>
      <name val="Aptos Narrow"/>
      <family val="2"/>
      <scheme val="minor"/>
    </font>
    <font>
      <sz val="11"/>
      <color theme="9" tint="-0.499984740745262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 applyAlignment="1">
      <alignment horizontal="center" vertical="center" wrapText="1"/>
    </xf>
    <xf numFmtId="16" fontId="0" fillId="0" borderId="0" xfId="0" applyNumberFormat="1"/>
    <xf numFmtId="164" fontId="0" fillId="0" borderId="0" xfId="0" applyNumberFormat="1"/>
    <xf numFmtId="0" fontId="0" fillId="3" borderId="0" xfId="0" applyFill="1"/>
    <xf numFmtId="0" fontId="3" fillId="4" borderId="0" xfId="0" applyFont="1" applyFill="1"/>
    <xf numFmtId="0" fontId="0" fillId="5" borderId="0" xfId="0" applyFill="1"/>
    <xf numFmtId="0" fontId="0" fillId="6" borderId="0" xfId="0" applyFill="1"/>
    <xf numFmtId="44" fontId="0" fillId="0" borderId="0" xfId="1" applyFont="1"/>
    <xf numFmtId="44" fontId="0" fillId="0" borderId="0" xfId="0" applyNumberFormat="1"/>
    <xf numFmtId="0" fontId="0" fillId="7" borderId="0" xfId="0" applyFill="1"/>
    <xf numFmtId="44" fontId="0" fillId="8" borderId="0" xfId="1" quotePrefix="1" applyFont="1" applyFill="1"/>
    <xf numFmtId="0" fontId="0" fillId="0" borderId="0" xfId="0" quotePrefix="1"/>
    <xf numFmtId="0" fontId="0" fillId="8" borderId="0" xfId="0" quotePrefix="1" applyFill="1"/>
    <xf numFmtId="0" fontId="4" fillId="0" borderId="0" xfId="0" applyFont="1"/>
    <xf numFmtId="0" fontId="3" fillId="9" borderId="0" xfId="0" applyFont="1" applyFill="1"/>
    <xf numFmtId="0" fontId="5" fillId="6" borderId="0" xfId="0" applyFont="1" applyFill="1"/>
    <xf numFmtId="0" fontId="0" fillId="0" borderId="0" xfId="0" applyAlignment="1">
      <alignment vertical="center" wrapText="1"/>
    </xf>
    <xf numFmtId="14" fontId="0" fillId="0" borderId="0" xfId="0" applyNumberFormat="1"/>
    <xf numFmtId="165" fontId="0" fillId="0" borderId="0" xfId="0" applyNumberFormat="1"/>
    <xf numFmtId="44" fontId="0" fillId="8" borderId="0" xfId="0" quotePrefix="1" applyNumberFormat="1" applyFill="1"/>
    <xf numFmtId="6" fontId="0" fillId="0" borderId="0" xfId="0" applyNumberFormat="1"/>
    <xf numFmtId="0" fontId="2" fillId="0" borderId="0" xfId="0" applyFont="1"/>
    <xf numFmtId="0" fontId="0" fillId="8" borderId="0" xfId="0" applyFill="1"/>
    <xf numFmtId="0" fontId="0" fillId="10" borderId="0" xfId="0" applyFill="1"/>
    <xf numFmtId="0" fontId="0" fillId="11" borderId="0" xfId="0" applyFill="1"/>
    <xf numFmtId="0" fontId="3" fillId="12" borderId="0" xfId="0" applyFont="1" applyFill="1"/>
    <xf numFmtId="0" fontId="0" fillId="2" borderId="0" xfId="0" applyFill="1" applyAlignment="1">
      <alignment horizontal="center" vertical="center"/>
    </xf>
    <xf numFmtId="0" fontId="0" fillId="13" borderId="1" xfId="0" applyFill="1" applyBorder="1"/>
    <xf numFmtId="0" fontId="0" fillId="0" borderId="2" xfId="0" applyBorder="1"/>
    <xf numFmtId="0" fontId="0" fillId="0" borderId="3" xfId="0" applyBorder="1"/>
    <xf numFmtId="0" fontId="0" fillId="13" borderId="4" xfId="0" applyFill="1" applyBorder="1"/>
    <xf numFmtId="0" fontId="0" fillId="0" borderId="5" xfId="0" applyBorder="1"/>
    <xf numFmtId="0" fontId="0" fillId="0" borderId="6" xfId="0" applyBorder="1"/>
    <xf numFmtId="0" fontId="0" fillId="13" borderId="7" xfId="0" applyFill="1" applyBorder="1"/>
    <xf numFmtId="0" fontId="0" fillId="0" borderId="9" xfId="0" applyBorder="1"/>
    <xf numFmtId="0" fontId="0" fillId="14" borderId="1" xfId="0" applyFill="1" applyBorder="1"/>
    <xf numFmtId="0" fontId="0" fillId="15" borderId="10" xfId="0" applyFill="1" applyBorder="1"/>
    <xf numFmtId="0" fontId="0" fillId="15" borderId="11" xfId="0" applyFill="1" applyBorder="1"/>
    <xf numFmtId="0" fontId="0" fillId="15" borderId="12" xfId="0" applyFill="1" applyBorder="1"/>
    <xf numFmtId="14" fontId="0" fillId="8" borderId="0" xfId="0" applyNumberFormat="1" applyFill="1"/>
    <xf numFmtId="22" fontId="0" fillId="0" borderId="0" xfId="0" applyNumberFormat="1"/>
    <xf numFmtId="0" fontId="0" fillId="16" borderId="2" xfId="0" applyFill="1" applyBorder="1"/>
    <xf numFmtId="0" fontId="5" fillId="16" borderId="8" xfId="0" applyFont="1" applyFill="1" applyBorder="1"/>
    <xf numFmtId="164" fontId="0" fillId="8" borderId="0" xfId="0" applyNumberFormat="1" applyFill="1"/>
    <xf numFmtId="0" fontId="4" fillId="0" borderId="1" xfId="0" applyFont="1" applyBorder="1"/>
    <xf numFmtId="0" fontId="3" fillId="17" borderId="2" xfId="0" applyFont="1" applyFill="1" applyBorder="1"/>
    <xf numFmtId="0" fontId="6" fillId="0" borderId="0" xfId="0" applyFont="1"/>
    <xf numFmtId="0" fontId="0" fillId="18" borderId="1" xfId="0" applyFill="1" applyBorder="1"/>
    <xf numFmtId="0" fontId="0" fillId="18" borderId="2" xfId="0" applyFill="1" applyBorder="1"/>
    <xf numFmtId="0" fontId="3" fillId="19" borderId="2" xfId="0" applyFont="1" applyFill="1" applyBorder="1"/>
    <xf numFmtId="0" fontId="0" fillId="20" borderId="1" xfId="0" applyFill="1" applyBorder="1"/>
    <xf numFmtId="0" fontId="0" fillId="20" borderId="2" xfId="0" applyFill="1" applyBorder="1"/>
    <xf numFmtId="0" fontId="0" fillId="15" borderId="2" xfId="0" applyFill="1" applyBorder="1"/>
    <xf numFmtId="0" fontId="4" fillId="0" borderId="0" xfId="0" quotePrefix="1" applyFont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2" fontId="0" fillId="0" borderId="0" xfId="0" applyNumberFormat="1"/>
    <xf numFmtId="169" fontId="0" fillId="0" borderId="0" xfId="0" applyNumberFormat="1"/>
    <xf numFmtId="171" fontId="0" fillId="0" borderId="0" xfId="0" applyNumberFormat="1"/>
    <xf numFmtId="14" fontId="0" fillId="0" borderId="0" xfId="0" quotePrefix="1" applyNumberFormat="1"/>
    <xf numFmtId="171" fontId="0" fillId="0" borderId="0" xfId="0" quotePrefix="1" applyNumberFormat="1"/>
    <xf numFmtId="0" fontId="9" fillId="0" borderId="0" xfId="0" quotePrefix="1" applyFont="1"/>
    <xf numFmtId="0" fontId="0" fillId="0" borderId="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10" fillId="0" borderId="0" xfId="0" applyFont="1"/>
    <xf numFmtId="0" fontId="11" fillId="0" borderId="19" xfId="0" applyFont="1" applyBorder="1"/>
    <xf numFmtId="0" fontId="11" fillId="0" borderId="0" xfId="0" applyFont="1"/>
    <xf numFmtId="0" fontId="12" fillId="0" borderId="13" xfId="0" applyFont="1" applyBorder="1"/>
    <xf numFmtId="0" fontId="13" fillId="0" borderId="14" xfId="0" applyFont="1" applyBorder="1"/>
    <xf numFmtId="172" fontId="0" fillId="0" borderId="0" xfId="0" applyNumberFormat="1"/>
    <xf numFmtId="0" fontId="0" fillId="0" borderId="0" xfId="0" applyAlignment="1">
      <alignment vertical="top"/>
    </xf>
    <xf numFmtId="0" fontId="0" fillId="0" borderId="2" xfId="0" applyFill="1" applyBorder="1"/>
    <xf numFmtId="0" fontId="3" fillId="0" borderId="2" xfId="0" applyFont="1" applyFill="1" applyBorder="1"/>
    <xf numFmtId="0" fontId="0" fillId="0" borderId="3" xfId="0" applyFill="1" applyBorder="1"/>
    <xf numFmtId="0" fontId="3" fillId="21" borderId="1" xfId="0" applyFont="1" applyFill="1" applyBorder="1"/>
    <xf numFmtId="0" fontId="3" fillId="21" borderId="2" xfId="0" applyFont="1" applyFill="1" applyBorder="1"/>
    <xf numFmtId="0" fontId="0" fillId="0" borderId="0" xfId="0" applyAlignment="1">
      <alignment vertical="top" wrapText="1"/>
    </xf>
    <xf numFmtId="0" fontId="0" fillId="0" borderId="0" xfId="0" quotePrefix="1" applyAlignment="1">
      <alignment vertical="top"/>
    </xf>
    <xf numFmtId="0" fontId="0" fillId="0" borderId="0" xfId="0" quotePrefix="1" applyAlignment="1">
      <alignment vertical="top" wrapText="1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A5435F-ABD0-4932-9E2F-3D3D7C7AF6F8}" name="Candidatos" displayName="Candidatos" ref="H58:J63" totalsRowShown="0">
  <autoFilter ref="H58:J63" xr:uid="{2BA5435F-ABD0-4932-9E2F-3D3D7C7AF6F8}"/>
  <tableColumns count="3">
    <tableColumn id="1" xr3:uid="{B64E7EF2-658B-43E5-A250-03B7E35D3545}" name="Nombre"/>
    <tableColumn id="2" xr3:uid="{F744CBB2-AC5D-4CE7-85DA-B8573385ADB6}" name="Apellido"/>
    <tableColumn id="3" xr3:uid="{D26527B0-C79F-4E49-8A5E-B312CED9CB0A}" name="DNI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DD3F-82CE-44E6-AEBD-DDD48456AB4C}">
  <dimension ref="B3:L76"/>
  <sheetViews>
    <sheetView topLeftCell="A22" zoomScale="70" zoomScaleNormal="70" workbookViewId="0">
      <selection activeCell="G75" sqref="G75"/>
    </sheetView>
  </sheetViews>
  <sheetFormatPr baseColWidth="10" defaultRowHeight="14.5" x14ac:dyDescent="0.35"/>
  <cols>
    <col min="2" max="2" width="22.6328125" customWidth="1"/>
    <col min="3" max="3" width="20.54296875" customWidth="1"/>
    <col min="4" max="4" width="25.81640625" customWidth="1"/>
    <col min="5" max="5" width="28.6328125" customWidth="1"/>
    <col min="6" max="6" width="27.81640625" customWidth="1"/>
    <col min="7" max="7" width="17.6328125" customWidth="1"/>
  </cols>
  <sheetData>
    <row r="3" spans="2:6" x14ac:dyDescent="0.35">
      <c r="B3">
        <v>5.3620000000000001</v>
      </c>
      <c r="C3" s="12" t="s">
        <v>109</v>
      </c>
      <c r="D3" s="12" t="s">
        <v>110</v>
      </c>
      <c r="E3" s="12" t="s">
        <v>111</v>
      </c>
      <c r="F3" s="12" t="s">
        <v>112</v>
      </c>
    </row>
    <row r="4" spans="2:6" x14ac:dyDescent="0.35">
      <c r="B4">
        <v>34.646999999999998</v>
      </c>
      <c r="C4" t="str">
        <f t="shared" ref="C4:C7" si="0">LEFT(B4,3)</f>
        <v>34,</v>
      </c>
      <c r="D4">
        <f t="shared" ref="D4:D7" si="1">C4*1</f>
        <v>34</v>
      </c>
      <c r="E4">
        <f t="shared" ref="E4:E7" si="2">INT(D4)</f>
        <v>34</v>
      </c>
      <c r="F4" t="str">
        <f>TEXT(E4,"00000")</f>
        <v>00034</v>
      </c>
    </row>
    <row r="5" spans="2:6" x14ac:dyDescent="0.35">
      <c r="B5">
        <v>457</v>
      </c>
      <c r="C5" t="str">
        <f t="shared" si="0"/>
        <v>457</v>
      </c>
      <c r="D5">
        <f t="shared" si="1"/>
        <v>457</v>
      </c>
      <c r="E5">
        <f t="shared" si="2"/>
        <v>457</v>
      </c>
      <c r="F5" t="str">
        <f t="shared" ref="F5:F7" si="3">TEXT(E5,"00000")</f>
        <v>00457</v>
      </c>
    </row>
    <row r="6" spans="2:6" x14ac:dyDescent="0.35">
      <c r="B6">
        <v>457457</v>
      </c>
      <c r="C6" t="str">
        <f t="shared" si="0"/>
        <v>457</v>
      </c>
      <c r="D6">
        <f t="shared" si="1"/>
        <v>457</v>
      </c>
      <c r="E6">
        <f t="shared" si="2"/>
        <v>457</v>
      </c>
      <c r="F6" t="str">
        <f t="shared" si="3"/>
        <v>00457</v>
      </c>
    </row>
    <row r="7" spans="2:6" x14ac:dyDescent="0.35">
      <c r="B7">
        <v>4567</v>
      </c>
      <c r="C7" t="str">
        <f t="shared" si="0"/>
        <v>456</v>
      </c>
      <c r="D7">
        <f t="shared" si="1"/>
        <v>456</v>
      </c>
      <c r="E7">
        <f t="shared" si="2"/>
        <v>456</v>
      </c>
      <c r="F7" t="str">
        <f t="shared" si="3"/>
        <v>00456</v>
      </c>
    </row>
    <row r="11" spans="2:6" x14ac:dyDescent="0.35">
      <c r="B11" t="s">
        <v>113</v>
      </c>
      <c r="C11" s="12" t="s">
        <v>121</v>
      </c>
      <c r="E11" t="s">
        <v>113</v>
      </c>
      <c r="F11" s="12" t="s">
        <v>122</v>
      </c>
    </row>
    <row r="12" spans="2:6" x14ac:dyDescent="0.35">
      <c r="B12" t="s">
        <v>114</v>
      </c>
      <c r="C12">
        <f t="shared" ref="C12:C17" si="4">COUNTIF($E$11:$E$15,B12)</f>
        <v>0</v>
      </c>
      <c r="E12" t="s">
        <v>115</v>
      </c>
      <c r="F12">
        <f t="shared" ref="F12:F15" si="5">COUNTIF($B$11:$B$17,E12)</f>
        <v>1</v>
      </c>
    </row>
    <row r="13" spans="2:6" x14ac:dyDescent="0.35">
      <c r="B13" t="s">
        <v>115</v>
      </c>
      <c r="C13">
        <f t="shared" si="4"/>
        <v>1</v>
      </c>
      <c r="E13" t="s">
        <v>116</v>
      </c>
      <c r="F13">
        <f t="shared" si="5"/>
        <v>1</v>
      </c>
    </row>
    <row r="14" spans="2:6" x14ac:dyDescent="0.35">
      <c r="B14" t="s">
        <v>116</v>
      </c>
      <c r="C14">
        <f t="shared" si="4"/>
        <v>2</v>
      </c>
      <c r="E14" t="s">
        <v>116</v>
      </c>
      <c r="F14">
        <f t="shared" si="5"/>
        <v>1</v>
      </c>
    </row>
    <row r="15" spans="2:6" x14ac:dyDescent="0.35">
      <c r="B15" t="s">
        <v>117</v>
      </c>
      <c r="C15">
        <f t="shared" si="4"/>
        <v>0</v>
      </c>
      <c r="E15" t="s">
        <v>120</v>
      </c>
      <c r="F15">
        <f t="shared" si="5"/>
        <v>0</v>
      </c>
    </row>
    <row r="16" spans="2:6" x14ac:dyDescent="0.35">
      <c r="B16" t="s">
        <v>118</v>
      </c>
      <c r="C16">
        <f t="shared" si="4"/>
        <v>0</v>
      </c>
    </row>
    <row r="17" spans="2:5" x14ac:dyDescent="0.35">
      <c r="B17" t="s">
        <v>119</v>
      </c>
      <c r="C17">
        <f t="shared" si="4"/>
        <v>0</v>
      </c>
    </row>
    <row r="21" spans="2:5" x14ac:dyDescent="0.35">
      <c r="B21" t="s">
        <v>123</v>
      </c>
      <c r="D21" t="s">
        <v>59</v>
      </c>
      <c r="E21" t="s">
        <v>124</v>
      </c>
    </row>
    <row r="22" spans="2:5" x14ac:dyDescent="0.35">
      <c r="B22" s="41">
        <v>45418.453472222223</v>
      </c>
      <c r="C22" s="58">
        <f>B22</f>
        <v>45418.453472222223</v>
      </c>
      <c r="D22" s="41">
        <f>INT(B22)</f>
        <v>45418</v>
      </c>
      <c r="E22">
        <f>B22-INT(B22)</f>
        <v>0.45347222222335404</v>
      </c>
    </row>
    <row r="23" spans="2:5" x14ac:dyDescent="0.35">
      <c r="D23" s="41"/>
    </row>
    <row r="24" spans="2:5" x14ac:dyDescent="0.35">
      <c r="B24" s="18">
        <v>45419</v>
      </c>
      <c r="C24" s="58">
        <f>B24</f>
        <v>45419</v>
      </c>
      <c r="D24" s="61" t="s">
        <v>129</v>
      </c>
      <c r="E24" s="62" t="s">
        <v>130</v>
      </c>
    </row>
    <row r="25" spans="2:5" x14ac:dyDescent="0.35">
      <c r="B25" s="41">
        <v>45419</v>
      </c>
      <c r="C25" s="58">
        <f t="shared" ref="C25:C28" si="6">B25</f>
        <v>45419</v>
      </c>
      <c r="D25" s="18">
        <f t="shared" ref="D23:D28" si="7">INT(B25)</f>
        <v>45419</v>
      </c>
      <c r="E25" s="60">
        <f t="shared" ref="E23:E28" si="8">B25-INT(B25)</f>
        <v>0</v>
      </c>
    </row>
    <row r="26" spans="2:5" x14ac:dyDescent="0.35">
      <c r="B26" s="41">
        <v>45419.5</v>
      </c>
      <c r="C26" s="58">
        <f t="shared" si="6"/>
        <v>45419.5</v>
      </c>
      <c r="D26" s="18">
        <f t="shared" si="7"/>
        <v>45419</v>
      </c>
      <c r="E26" s="60">
        <f t="shared" si="8"/>
        <v>0.5</v>
      </c>
    </row>
    <row r="27" spans="2:5" x14ac:dyDescent="0.35">
      <c r="B27" s="41">
        <v>45419.999305555553</v>
      </c>
      <c r="C27" s="59">
        <f t="shared" si="6"/>
        <v>45419.999305555553</v>
      </c>
      <c r="D27" s="18">
        <f t="shared" si="7"/>
        <v>45419</v>
      </c>
      <c r="E27" s="60">
        <f t="shared" si="8"/>
        <v>0.99930555555329192</v>
      </c>
    </row>
    <row r="28" spans="2:5" x14ac:dyDescent="0.35">
      <c r="B28" s="41">
        <v>45419.381944444445</v>
      </c>
      <c r="C28" s="58">
        <f t="shared" si="6"/>
        <v>45419.381944444445</v>
      </c>
      <c r="D28" s="18">
        <f t="shared" si="7"/>
        <v>45419</v>
      </c>
      <c r="E28" s="60">
        <f t="shared" si="8"/>
        <v>0.38194444444525288</v>
      </c>
    </row>
    <row r="33" spans="2:7" x14ac:dyDescent="0.35">
      <c r="B33" t="s">
        <v>125</v>
      </c>
      <c r="C33" s="12" t="s">
        <v>132</v>
      </c>
    </row>
    <row r="34" spans="2:7" x14ac:dyDescent="0.35">
      <c r="B34" t="s">
        <v>131</v>
      </c>
      <c r="C34" t="str">
        <f>LEFT(B34,3)&amp;"*"&amp;MID(B34,5,2)&amp;"*"&amp;MID(B34,8,1000)</f>
        <v>456*85*78-K</v>
      </c>
    </row>
    <row r="37" spans="2:7" x14ac:dyDescent="0.35">
      <c r="B37" t="s">
        <v>105</v>
      </c>
    </row>
    <row r="38" spans="2:7" x14ac:dyDescent="0.35">
      <c r="B38" t="s">
        <v>126</v>
      </c>
      <c r="C38" s="12" t="s">
        <v>133</v>
      </c>
    </row>
    <row r="39" spans="2:7" x14ac:dyDescent="0.35">
      <c r="B39" t="s">
        <v>127</v>
      </c>
      <c r="C39" t="str">
        <f t="shared" ref="C39:C40" si="9">SUBSTITUTE(B39,",","")</f>
        <v>beltrán beatriz</v>
      </c>
    </row>
    <row r="40" spans="2:7" x14ac:dyDescent="0.35">
      <c r="B40" t="s">
        <v>128</v>
      </c>
      <c r="C40" t="str">
        <f t="shared" si="9"/>
        <v>cid carmen</v>
      </c>
    </row>
    <row r="45" spans="2:7" x14ac:dyDescent="0.35">
      <c r="B45" t="s">
        <v>146</v>
      </c>
      <c r="C45" t="s">
        <v>134</v>
      </c>
    </row>
    <row r="46" spans="2:7" x14ac:dyDescent="0.35">
      <c r="B46" t="s">
        <v>153</v>
      </c>
      <c r="C46">
        <v>8</v>
      </c>
      <c r="D46" s="12" t="s">
        <v>186</v>
      </c>
      <c r="F46" s="12" t="s">
        <v>190</v>
      </c>
    </row>
    <row r="47" spans="2:7" x14ac:dyDescent="0.35">
      <c r="B47" t="s">
        <v>150</v>
      </c>
      <c r="C47">
        <v>5</v>
      </c>
      <c r="D47">
        <f>COUNTIF($L$50:$L$54,B47)</f>
        <v>1</v>
      </c>
      <c r="E47">
        <f>_xlfn.XLOOKUP(B47,$L$50:$L$54,$K$50:$K$54,"Falta",0)</f>
        <v>0</v>
      </c>
      <c r="F47" t="str">
        <f>_xlfn.XLOOKUP(B47,Candidatos[DNI],Candidatos[Apellido],,0)</f>
        <v>Beltrán</v>
      </c>
      <c r="G47" s="12" t="s">
        <v>189</v>
      </c>
    </row>
    <row r="48" spans="2:7" x14ac:dyDescent="0.35">
      <c r="B48" t="s">
        <v>156</v>
      </c>
      <c r="C48">
        <v>4</v>
      </c>
      <c r="D48">
        <f>COUNTIF($L$50:$L$54,B48)</f>
        <v>1</v>
      </c>
      <c r="E48" t="str">
        <f>_xlfn.XLOOKUP(B48,$L$50:$L$54,$K$50:$K$54,"Falta",0)</f>
        <v>Dominguez</v>
      </c>
      <c r="F48" t="str">
        <f>_xlfn.XLOOKUP(B48,Candidatos[DNI],Candidatos[Apellido],,0)</f>
        <v>Dominguez</v>
      </c>
      <c r="G48" t="str">
        <f>SUBSTITUTE(_xlfn.XLOOKUP(B48,$L$50:$L$54,$K$50:$K$54,"Falta",0),0,"")</f>
        <v>Dominguez</v>
      </c>
    </row>
    <row r="49" spans="2:12" x14ac:dyDescent="0.35">
      <c r="B49" t="s">
        <v>147</v>
      </c>
      <c r="C49">
        <v>2</v>
      </c>
      <c r="D49">
        <f>COUNTIF($L$50:$L$54,B49)</f>
        <v>2</v>
      </c>
      <c r="E49" t="str">
        <f>_xlfn.XLOOKUP(B49,$L$50:$L$54,$K$50:$K$54,"Falta",0)</f>
        <v>Alba</v>
      </c>
      <c r="F49" t="str">
        <f>_xlfn.XLOOKUP(B49,Candidatos[DNI],Candidatos[Apellido],,0)</f>
        <v>Alba</v>
      </c>
      <c r="G49" t="str">
        <f t="shared" ref="G48:G54" si="10">SUBSTITUTE(_xlfn.XLOOKUP(B49,$L$50:$L$54,$K$50:$K$54,"Falta",0),0,"")</f>
        <v>Alba</v>
      </c>
      <c r="J49" t="s">
        <v>161</v>
      </c>
      <c r="K49" t="s">
        <v>162</v>
      </c>
      <c r="L49" t="s">
        <v>146</v>
      </c>
    </row>
    <row r="50" spans="2:12" x14ac:dyDescent="0.35">
      <c r="B50" s="22" t="s">
        <v>165</v>
      </c>
      <c r="C50">
        <v>5.75</v>
      </c>
      <c r="D50">
        <f>COUNTIF($L$50:$L$54,B50)</f>
        <v>0</v>
      </c>
      <c r="E50" t="str">
        <f>_xlfn.XLOOKUP(B50,$L$50:$L$54,$K$50:$K$54,"Falta",0)</f>
        <v>Falta</v>
      </c>
      <c r="F50" t="e">
        <f>_xlfn.XLOOKUP(B50,Candidatos[DNI],Candidatos[Apellido],,0)</f>
        <v>#N/A</v>
      </c>
      <c r="G50" t="str">
        <f t="shared" si="10"/>
        <v>Falta</v>
      </c>
      <c r="J50" t="s">
        <v>148</v>
      </c>
      <c r="K50" t="s">
        <v>149</v>
      </c>
      <c r="L50" t="s">
        <v>147</v>
      </c>
    </row>
    <row r="51" spans="2:12" x14ac:dyDescent="0.35">
      <c r="B51" t="s">
        <v>153</v>
      </c>
      <c r="C51">
        <v>6</v>
      </c>
      <c r="D51">
        <f>COUNTIF($L$50:$L$54,B51)</f>
        <v>0</v>
      </c>
      <c r="E51" t="str">
        <f>_xlfn.XLOOKUP(B51,$L$50:$L$54,$K$50:$K$54,"Falta",0)</f>
        <v>Falta</v>
      </c>
      <c r="F51" t="e">
        <f>_xlfn.XLOOKUP(B51,Candidatos[DNI],Candidatos[Apellido],,0)</f>
        <v>#N/A</v>
      </c>
      <c r="G51" t="str">
        <f t="shared" si="10"/>
        <v>Falta</v>
      </c>
      <c r="J51" t="s">
        <v>151</v>
      </c>
      <c r="L51" t="s">
        <v>150</v>
      </c>
    </row>
    <row r="52" spans="2:12" x14ac:dyDescent="0.35">
      <c r="B52" t="s">
        <v>150</v>
      </c>
      <c r="C52">
        <v>9</v>
      </c>
      <c r="D52">
        <f>COUNTIF($L$50:$L$54,B52)</f>
        <v>1</v>
      </c>
      <c r="E52">
        <f>_xlfn.XLOOKUP(B52,$L$50:$L$54,$K$50:$K$54,"Falta",0)</f>
        <v>0</v>
      </c>
      <c r="F52" t="str">
        <f>_xlfn.XLOOKUP(B52,Candidatos[DNI],Candidatos[Apellido],,0)</f>
        <v>Beltrán</v>
      </c>
      <c r="G52" t="str">
        <f t="shared" si="10"/>
        <v/>
      </c>
      <c r="J52" t="s">
        <v>154</v>
      </c>
      <c r="K52" t="s">
        <v>155</v>
      </c>
      <c r="L52" t="s">
        <v>147</v>
      </c>
    </row>
    <row r="53" spans="2:12" x14ac:dyDescent="0.35">
      <c r="B53" t="s">
        <v>158</v>
      </c>
      <c r="C53">
        <v>5</v>
      </c>
      <c r="D53">
        <f>COUNTIF($L$50:$L$54,B53)</f>
        <v>1</v>
      </c>
      <c r="E53" t="str">
        <f>_xlfn.XLOOKUP(B53,$L$50:$L$54,$K$50:$K$54,"Falta",0)</f>
        <v>Esteban</v>
      </c>
      <c r="F53" t="str">
        <f>_xlfn.XLOOKUP(B53,Candidatos[DNI],Candidatos[Apellido],,0)</f>
        <v>Esteban</v>
      </c>
      <c r="G53" t="str">
        <f t="shared" si="10"/>
        <v>Esteban</v>
      </c>
      <c r="J53" t="s">
        <v>157</v>
      </c>
      <c r="K53" t="s">
        <v>164</v>
      </c>
      <c r="L53" t="s">
        <v>156</v>
      </c>
    </row>
    <row r="54" spans="2:12" x14ac:dyDescent="0.35">
      <c r="B54" t="s">
        <v>150</v>
      </c>
      <c r="C54">
        <v>7.5</v>
      </c>
      <c r="D54">
        <f>COUNTIF($L$50:$L$54,B54)</f>
        <v>1</v>
      </c>
      <c r="E54">
        <f>_xlfn.XLOOKUP(B54,$L$50:$L$54,$K$50:$K$54,"Falta",0)</f>
        <v>0</v>
      </c>
      <c r="F54" t="str">
        <f>_xlfn.XLOOKUP(B54,Candidatos[DNI],Candidatos[Apellido],,0)</f>
        <v>Beltrán</v>
      </c>
      <c r="G54" t="str">
        <f t="shared" si="10"/>
        <v/>
      </c>
      <c r="J54" t="s">
        <v>159</v>
      </c>
      <c r="K54" t="s">
        <v>160</v>
      </c>
      <c r="L54" t="s">
        <v>158</v>
      </c>
    </row>
    <row r="55" spans="2:12" x14ac:dyDescent="0.35">
      <c r="B55" t="s">
        <v>156</v>
      </c>
      <c r="C55">
        <v>8</v>
      </c>
      <c r="D55">
        <f>COUNTIF($L$50:$L$54,B55)</f>
        <v>1</v>
      </c>
      <c r="E55" t="str">
        <f>_xlfn.XLOOKUP(B55,$L$50:$L$54,$K$50:$K$54,"Falta",0)</f>
        <v>Dominguez</v>
      </c>
      <c r="F55" t="str">
        <f>_xlfn.XLOOKUP(B55,Candidatos[DNI],Candidatos[Apellido],,0)</f>
        <v>Dominguez</v>
      </c>
    </row>
    <row r="56" spans="2:12" x14ac:dyDescent="0.35">
      <c r="B56" t="s">
        <v>158</v>
      </c>
      <c r="C56">
        <v>5</v>
      </c>
      <c r="D56">
        <f>COUNTIF($L$50:$L$54,B56)</f>
        <v>1</v>
      </c>
      <c r="E56" t="str">
        <f>_xlfn.XLOOKUP(B56,$L$50:$L$54,$K$50:$K$54,"Falta",0)</f>
        <v>Esteban</v>
      </c>
      <c r="F56" t="str">
        <f>_xlfn.XLOOKUP(B56,Candidatos[DNI],Candidatos[Apellido],,0)</f>
        <v>Esteban</v>
      </c>
    </row>
    <row r="58" spans="2:12" x14ac:dyDescent="0.35">
      <c r="H58" t="s">
        <v>161</v>
      </c>
      <c r="I58" t="s">
        <v>162</v>
      </c>
      <c r="J58" t="s">
        <v>146</v>
      </c>
    </row>
    <row r="59" spans="2:12" x14ac:dyDescent="0.35">
      <c r="H59" t="s">
        <v>148</v>
      </c>
      <c r="I59" t="s">
        <v>149</v>
      </c>
      <c r="J59" t="s">
        <v>147</v>
      </c>
    </row>
    <row r="60" spans="2:12" x14ac:dyDescent="0.35">
      <c r="H60" t="s">
        <v>151</v>
      </c>
      <c r="I60" t="s">
        <v>152</v>
      </c>
      <c r="J60" t="s">
        <v>150</v>
      </c>
    </row>
    <row r="61" spans="2:12" x14ac:dyDescent="0.35">
      <c r="H61" t="s">
        <v>154</v>
      </c>
      <c r="I61" t="s">
        <v>155</v>
      </c>
      <c r="J61" t="s">
        <v>147</v>
      </c>
    </row>
    <row r="62" spans="2:12" x14ac:dyDescent="0.35">
      <c r="C62" t="s">
        <v>187</v>
      </c>
      <c r="H62" t="s">
        <v>157</v>
      </c>
      <c r="I62" t="s">
        <v>164</v>
      </c>
      <c r="J62" t="s">
        <v>156</v>
      </c>
    </row>
    <row r="63" spans="2:12" x14ac:dyDescent="0.35">
      <c r="B63" s="18">
        <v>45418</v>
      </c>
      <c r="C63" s="75">
        <f>B63</f>
        <v>45418</v>
      </c>
      <c r="D63" s="12" t="s">
        <v>188</v>
      </c>
      <c r="H63" t="s">
        <v>159</v>
      </c>
      <c r="I63" t="s">
        <v>160</v>
      </c>
      <c r="J63" t="s">
        <v>158</v>
      </c>
    </row>
    <row r="64" spans="2:12" x14ac:dyDescent="0.35">
      <c r="B64" s="18">
        <v>45419</v>
      </c>
      <c r="C64" s="75">
        <f t="shared" ref="C64:C71" si="11">B64</f>
        <v>45419</v>
      </c>
      <c r="D64" t="str">
        <f t="shared" ref="D64:D71" si="12">TEXT(B64,"dddd d")</f>
        <v>martes 7</v>
      </c>
    </row>
    <row r="65" spans="2:7" x14ac:dyDescent="0.35">
      <c r="B65" s="18">
        <v>45420</v>
      </c>
      <c r="C65" s="75">
        <f t="shared" si="11"/>
        <v>45420</v>
      </c>
      <c r="D65" t="str">
        <f t="shared" si="12"/>
        <v>miércoles 8</v>
      </c>
    </row>
    <row r="66" spans="2:7" x14ac:dyDescent="0.35">
      <c r="B66" s="18">
        <v>45421</v>
      </c>
      <c r="C66" s="75">
        <f t="shared" si="11"/>
        <v>45421</v>
      </c>
      <c r="D66" t="str">
        <f t="shared" si="12"/>
        <v>jueves 9</v>
      </c>
    </row>
    <row r="67" spans="2:7" x14ac:dyDescent="0.35">
      <c r="B67" s="18">
        <v>45422</v>
      </c>
      <c r="C67" s="75">
        <f t="shared" si="11"/>
        <v>45422</v>
      </c>
      <c r="D67" t="str">
        <f t="shared" si="12"/>
        <v>viernes 10</v>
      </c>
    </row>
    <row r="68" spans="2:7" x14ac:dyDescent="0.35">
      <c r="B68" s="18">
        <v>45423</v>
      </c>
      <c r="C68" s="75">
        <f t="shared" si="11"/>
        <v>45423</v>
      </c>
      <c r="D68" t="str">
        <f t="shared" si="12"/>
        <v>sábado 11</v>
      </c>
    </row>
    <row r="69" spans="2:7" x14ac:dyDescent="0.35">
      <c r="B69" s="18">
        <v>45424</v>
      </c>
      <c r="C69" s="75">
        <f t="shared" si="11"/>
        <v>45424</v>
      </c>
      <c r="D69" t="str">
        <f t="shared" si="12"/>
        <v>domingo 12</v>
      </c>
    </row>
    <row r="70" spans="2:7" x14ac:dyDescent="0.35">
      <c r="B70" s="18">
        <v>45425</v>
      </c>
      <c r="C70" s="75">
        <f t="shared" si="11"/>
        <v>45425</v>
      </c>
      <c r="D70" t="str">
        <f t="shared" si="12"/>
        <v>lunes 13</v>
      </c>
    </row>
    <row r="71" spans="2:7" x14ac:dyDescent="0.35">
      <c r="B71" s="18">
        <v>45426</v>
      </c>
      <c r="C71" s="75">
        <f t="shared" si="11"/>
        <v>45426</v>
      </c>
      <c r="D71" t="str">
        <f t="shared" si="12"/>
        <v>martes 14</v>
      </c>
    </row>
    <row r="75" spans="2:7" ht="127" customHeight="1" x14ac:dyDescent="0.35">
      <c r="D75" s="76" t="str">
        <f>_xlfn.CONCAT(D71,D70,D69)</f>
        <v>martes 14lunes 13domingo 12</v>
      </c>
      <c r="E75" s="76" t="str">
        <f>_xlfn.CONCAT(D71,"-",D70,"-",D69)</f>
        <v>martes 14-lunes 13-domingo 12</v>
      </c>
      <c r="F75" s="82" t="str">
        <f>_xlfn.CONCAT(D71,CHAR(10),D70,CHAR(10),D69)</f>
        <v>martes 14
lunes 13
domingo 12</v>
      </c>
      <c r="G75" s="82" t="str">
        <f>_xlfn.TEXTJOIN(CHAR(10),TRUE,D64:D71)</f>
        <v>martes 7
miércoles 8
jueves 9
viernes 10
sábado 11
domingo 12
lunes 13
martes 14</v>
      </c>
    </row>
    <row r="76" spans="2:7" ht="80" customHeight="1" x14ac:dyDescent="0.35">
      <c r="D76" s="83"/>
      <c r="E76" s="83"/>
      <c r="F76" s="84" t="s">
        <v>193</v>
      </c>
      <c r="G76" s="84" t="s">
        <v>194</v>
      </c>
    </row>
  </sheetData>
  <phoneticPr fontId="7" type="noConversion"/>
  <conditionalFormatting sqref="L50:L54">
    <cfRule type="duplicateValues" dxfId="3" priority="2"/>
  </conditionalFormatting>
  <conditionalFormatting sqref="E47:E56">
    <cfRule type="cellIs" dxfId="2" priority="1" operator="equal">
      <formula>"Falta"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B47E-121B-403C-9116-555D4E149FD6}">
  <dimension ref="A2:H33"/>
  <sheetViews>
    <sheetView topLeftCell="A11" zoomScale="115" zoomScaleNormal="115" workbookViewId="0">
      <selection activeCell="D30" sqref="D30"/>
    </sheetView>
  </sheetViews>
  <sheetFormatPr baseColWidth="10" defaultRowHeight="14.5" x14ac:dyDescent="0.35"/>
  <cols>
    <col min="1" max="1" width="20.26953125" customWidth="1"/>
    <col min="2" max="6" width="16.81640625" customWidth="1"/>
  </cols>
  <sheetData>
    <row r="2" spans="1:8" x14ac:dyDescent="0.35">
      <c r="A2" s="55" t="s">
        <v>7</v>
      </c>
      <c r="B2" s="4" t="s">
        <v>0</v>
      </c>
      <c r="H2" s="4" t="s">
        <v>38</v>
      </c>
    </row>
    <row r="3" spans="1:8" x14ac:dyDescent="0.35">
      <c r="A3" s="55"/>
      <c r="B3" s="4" t="s">
        <v>1</v>
      </c>
      <c r="C3" s="6" t="s">
        <v>2</v>
      </c>
      <c r="H3" s="6" t="s">
        <v>39</v>
      </c>
    </row>
    <row r="4" spans="1:8" x14ac:dyDescent="0.35">
      <c r="A4" s="55"/>
      <c r="B4" s="4" t="s">
        <v>3</v>
      </c>
      <c r="C4" s="4" t="s">
        <v>4</v>
      </c>
      <c r="H4" s="7" t="s">
        <v>40</v>
      </c>
    </row>
    <row r="5" spans="1:8" x14ac:dyDescent="0.35">
      <c r="A5" s="55"/>
      <c r="B5" s="4" t="s">
        <v>5</v>
      </c>
      <c r="C5" s="5" t="s">
        <v>6</v>
      </c>
      <c r="H5" s="5" t="s">
        <v>41</v>
      </c>
    </row>
    <row r="7" spans="1:8" x14ac:dyDescent="0.35">
      <c r="A7" s="55" t="s">
        <v>37</v>
      </c>
      <c r="B7" s="6" t="s">
        <v>8</v>
      </c>
      <c r="C7" s="7" t="s">
        <v>10</v>
      </c>
      <c r="D7" s="7" t="s">
        <v>11</v>
      </c>
      <c r="E7" s="7" t="s">
        <v>12</v>
      </c>
      <c r="F7" s="7" t="s">
        <v>13</v>
      </c>
    </row>
    <row r="8" spans="1:8" x14ac:dyDescent="0.35">
      <c r="A8" s="55"/>
      <c r="B8" s="6" t="s">
        <v>9</v>
      </c>
      <c r="C8" s="6" t="s">
        <v>29</v>
      </c>
      <c r="D8" s="14" t="s">
        <v>27</v>
      </c>
      <c r="E8" s="14" t="s">
        <v>28</v>
      </c>
    </row>
    <row r="9" spans="1:8" x14ac:dyDescent="0.35">
      <c r="A9" s="55"/>
      <c r="B9" s="16" t="s">
        <v>30</v>
      </c>
      <c r="C9" s="16" t="s">
        <v>31</v>
      </c>
    </row>
    <row r="10" spans="1:8" x14ac:dyDescent="0.35">
      <c r="A10" s="55"/>
      <c r="B10" s="5" t="s">
        <v>33</v>
      </c>
      <c r="C10" s="5" t="s">
        <v>32</v>
      </c>
      <c r="D10" s="15" t="s">
        <v>34</v>
      </c>
      <c r="E10" s="15" t="s">
        <v>35</v>
      </c>
      <c r="F10" s="15" t="s">
        <v>36</v>
      </c>
    </row>
    <row r="12" spans="1:8" x14ac:dyDescent="0.35">
      <c r="A12" s="1" t="s">
        <v>46</v>
      </c>
      <c r="B12" s="24" t="s">
        <v>42</v>
      </c>
      <c r="C12" s="25" t="s">
        <v>43</v>
      </c>
      <c r="D12" s="26" t="s">
        <v>44</v>
      </c>
      <c r="E12" s="26" t="s">
        <v>45</v>
      </c>
    </row>
    <row r="13" spans="1:8" x14ac:dyDescent="0.35">
      <c r="A13" s="17"/>
    </row>
    <row r="14" spans="1:8" x14ac:dyDescent="0.35">
      <c r="A14" s="55" t="s">
        <v>59</v>
      </c>
      <c r="B14" s="28" t="s">
        <v>61</v>
      </c>
      <c r="C14" s="42" t="s">
        <v>62</v>
      </c>
      <c r="D14" s="29"/>
      <c r="E14" s="29"/>
      <c r="F14" s="30"/>
    </row>
    <row r="15" spans="1:8" x14ac:dyDescent="0.35">
      <c r="A15" s="55"/>
      <c r="B15" s="31" t="s">
        <v>63</v>
      </c>
      <c r="C15" s="32"/>
      <c r="D15" s="32"/>
      <c r="E15" s="32"/>
      <c r="F15" s="33"/>
    </row>
    <row r="16" spans="1:8" x14ac:dyDescent="0.35">
      <c r="A16" s="55"/>
      <c r="B16" s="34" t="s">
        <v>64</v>
      </c>
      <c r="C16" s="43" t="s">
        <v>65</v>
      </c>
      <c r="D16" s="43" t="s">
        <v>66</v>
      </c>
      <c r="E16" s="43" t="s">
        <v>67</v>
      </c>
      <c r="F16" s="35"/>
    </row>
    <row r="17" spans="1:6" x14ac:dyDescent="0.35">
      <c r="A17" s="55"/>
      <c r="B17" s="36" t="s">
        <v>70</v>
      </c>
      <c r="C17" s="29"/>
      <c r="D17" s="29"/>
      <c r="E17" s="29"/>
      <c r="F17" s="30"/>
    </row>
    <row r="18" spans="1:6" x14ac:dyDescent="0.35">
      <c r="A18" s="55"/>
      <c r="B18" s="45" t="s">
        <v>68</v>
      </c>
      <c r="C18" s="42" t="s">
        <v>69</v>
      </c>
      <c r="D18" s="46" t="s">
        <v>91</v>
      </c>
      <c r="E18" s="29"/>
      <c r="F18" s="30"/>
    </row>
    <row r="20" spans="1:6" x14ac:dyDescent="0.35">
      <c r="A20" s="56" t="s">
        <v>60</v>
      </c>
      <c r="B20" s="37" t="s">
        <v>71</v>
      </c>
    </row>
    <row r="21" spans="1:6" x14ac:dyDescent="0.35">
      <c r="A21" s="56"/>
      <c r="B21" s="38" t="s">
        <v>72</v>
      </c>
    </row>
    <row r="22" spans="1:6" x14ac:dyDescent="0.35">
      <c r="A22" s="56"/>
      <c r="B22" s="39" t="s">
        <v>73</v>
      </c>
      <c r="C22" s="51" t="s">
        <v>74</v>
      </c>
      <c r="D22" s="52" t="s">
        <v>75</v>
      </c>
      <c r="E22" s="29"/>
      <c r="F22" s="30"/>
    </row>
    <row r="23" spans="1:6" x14ac:dyDescent="0.35">
      <c r="A23" s="56"/>
      <c r="B23" s="48" t="s">
        <v>76</v>
      </c>
      <c r="C23" s="49" t="s">
        <v>77</v>
      </c>
      <c r="D23" s="50" t="s">
        <v>78</v>
      </c>
      <c r="E23" s="50" t="s">
        <v>79</v>
      </c>
      <c r="F23" s="30"/>
    </row>
    <row r="24" spans="1:6" x14ac:dyDescent="0.35">
      <c r="A24" s="56"/>
      <c r="B24" s="45" t="s">
        <v>80</v>
      </c>
      <c r="C24" s="53" t="s">
        <v>81</v>
      </c>
      <c r="D24" s="50" t="s">
        <v>82</v>
      </c>
      <c r="E24" s="29"/>
      <c r="F24" s="30"/>
    </row>
    <row r="25" spans="1:6" x14ac:dyDescent="0.35">
      <c r="A25" s="56"/>
      <c r="B25" s="80" t="s">
        <v>191</v>
      </c>
      <c r="C25" s="81" t="s">
        <v>192</v>
      </c>
      <c r="D25" s="78"/>
      <c r="E25" s="77"/>
      <c r="F25" s="79"/>
    </row>
    <row r="27" spans="1:6" x14ac:dyDescent="0.35">
      <c r="A27" s="27" t="s">
        <v>83</v>
      </c>
    </row>
    <row r="29" spans="1:6" x14ac:dyDescent="0.35">
      <c r="A29" s="27" t="s">
        <v>86</v>
      </c>
    </row>
    <row r="31" spans="1:6" x14ac:dyDescent="0.35">
      <c r="A31" s="27" t="s">
        <v>84</v>
      </c>
    </row>
    <row r="33" spans="1:1" x14ac:dyDescent="0.35">
      <c r="A33" s="27" t="s">
        <v>85</v>
      </c>
    </row>
  </sheetData>
  <mergeCells count="4">
    <mergeCell ref="A2:A5"/>
    <mergeCell ref="A7:A10"/>
    <mergeCell ref="A14:A18"/>
    <mergeCell ref="A20:A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29C79-E111-43DC-924A-17FC75BD48FD}">
  <dimension ref="A1:H20"/>
  <sheetViews>
    <sheetView zoomScaleNormal="100" workbookViewId="0">
      <selection activeCell="C6" sqref="C6"/>
    </sheetView>
  </sheetViews>
  <sheetFormatPr baseColWidth="10" defaultRowHeight="14.5" x14ac:dyDescent="0.35"/>
  <cols>
    <col min="6" max="6" width="15.453125" customWidth="1"/>
    <col min="8" max="8" width="12.36328125" customWidth="1"/>
  </cols>
  <sheetData>
    <row r="1" spans="1:8" ht="15" thickBot="1" x14ac:dyDescent="0.4"/>
    <row r="2" spans="1:8" x14ac:dyDescent="0.35">
      <c r="G2" t="s">
        <v>178</v>
      </c>
      <c r="H2" s="74" t="s">
        <v>179</v>
      </c>
    </row>
    <row r="3" spans="1:8" x14ac:dyDescent="0.35">
      <c r="F3" t="s">
        <v>174</v>
      </c>
      <c r="G3" s="64">
        <v>1</v>
      </c>
      <c r="H3" s="65">
        <v>2</v>
      </c>
    </row>
    <row r="4" spans="1:8" ht="15" thickBot="1" x14ac:dyDescent="0.4">
      <c r="F4" t="s">
        <v>175</v>
      </c>
      <c r="G4" s="66">
        <v>3</v>
      </c>
      <c r="H4" s="67">
        <v>4</v>
      </c>
    </row>
    <row r="5" spans="1:8" ht="15" thickBot="1" x14ac:dyDescent="0.4">
      <c r="F5" s="73" t="s">
        <v>176</v>
      </c>
      <c r="G5" s="68">
        <v>5</v>
      </c>
      <c r="H5" s="71">
        <v>6</v>
      </c>
    </row>
    <row r="6" spans="1:8" x14ac:dyDescent="0.35">
      <c r="F6" t="s">
        <v>177</v>
      </c>
      <c r="G6" s="69">
        <v>7</v>
      </c>
      <c r="H6" s="35">
        <v>8</v>
      </c>
    </row>
    <row r="9" spans="1:8" x14ac:dyDescent="0.35">
      <c r="F9" t="s">
        <v>30</v>
      </c>
      <c r="G9" s="72">
        <f>INDEX($G$3:$H$6,3,2)</f>
        <v>6</v>
      </c>
      <c r="H9" s="12" t="s">
        <v>180</v>
      </c>
    </row>
    <row r="10" spans="1:8" x14ac:dyDescent="0.35">
      <c r="F10" t="s">
        <v>31</v>
      </c>
      <c r="G10" s="70">
        <f>MATCH("Este",$F$3:$F$6,0)</f>
        <v>3</v>
      </c>
      <c r="H10" s="12" t="s">
        <v>182</v>
      </c>
    </row>
    <row r="11" spans="1:8" x14ac:dyDescent="0.35">
      <c r="G11" s="47">
        <f>MATCH("Francia",$G$2:$H$2,0)</f>
        <v>2</v>
      </c>
      <c r="H11" s="12" t="s">
        <v>183</v>
      </c>
    </row>
    <row r="12" spans="1:8" x14ac:dyDescent="0.35">
      <c r="F12" t="s">
        <v>181</v>
      </c>
      <c r="G12">
        <f>INDEX($G$3:$H$6,MATCH("Este",$F$3:$F$6,0),MATCH("Francia",$G$2:$H$2,0))</f>
        <v>6</v>
      </c>
      <c r="H12" s="12" t="s">
        <v>184</v>
      </c>
    </row>
    <row r="14" spans="1:8" x14ac:dyDescent="0.35">
      <c r="C14" t="s">
        <v>178</v>
      </c>
    </row>
    <row r="15" spans="1:8" x14ac:dyDescent="0.35">
      <c r="A15" t="s">
        <v>179</v>
      </c>
      <c r="B15" t="s">
        <v>176</v>
      </c>
      <c r="C15">
        <f>_xlfn.XLOOKUP(B15,$F$3:$F$6,$G$3:$G$6,,0)</f>
        <v>5</v>
      </c>
      <c r="D15" s="12" t="s">
        <v>185</v>
      </c>
    </row>
    <row r="16" spans="1:8" x14ac:dyDescent="0.35">
      <c r="A16" t="s">
        <v>178</v>
      </c>
      <c r="B16" t="s">
        <v>176</v>
      </c>
      <c r="C16">
        <f>_xlfn.XLOOKUP(B16,$F$3:$F$6,$G$3:$G$6,,0)</f>
        <v>5</v>
      </c>
      <c r="D16">
        <f>INDEX($G$3:$H$6,MATCH(B16,$F$3:$F$6,0),MATCH(A16,$G$2:$H$2,0))</f>
        <v>5</v>
      </c>
    </row>
    <row r="17" spans="1:4" x14ac:dyDescent="0.35">
      <c r="A17" t="s">
        <v>178</v>
      </c>
      <c r="B17" t="s">
        <v>175</v>
      </c>
      <c r="C17">
        <f>_xlfn.XLOOKUP(B17,$F$3:$F$6,$G$3:$G$6,,0)</f>
        <v>3</v>
      </c>
      <c r="D17">
        <f>INDEX($G$3:$H$6,MATCH(B17,$F$3:$F$6,0),MATCH(A17,$G$2:$H$2,0))</f>
        <v>3</v>
      </c>
    </row>
    <row r="18" spans="1:4" x14ac:dyDescent="0.35">
      <c r="A18" t="s">
        <v>179</v>
      </c>
      <c r="B18" t="s">
        <v>174</v>
      </c>
      <c r="C18">
        <f>_xlfn.XLOOKUP(B18,$F$3:$F$6,$G$3:$G$6,,0)</f>
        <v>1</v>
      </c>
      <c r="D18">
        <f>INDEX($G$3:$H$6,MATCH(B18,$F$3:$F$6,0),MATCH(A18,$G$2:$H$2,0))</f>
        <v>2</v>
      </c>
    </row>
    <row r="19" spans="1:4" x14ac:dyDescent="0.35">
      <c r="A19" t="s">
        <v>178</v>
      </c>
      <c r="B19" t="s">
        <v>176</v>
      </c>
      <c r="C19">
        <f>_xlfn.XLOOKUP(B19,$F$3:$F$6,$G$3:$G$6,,0)</f>
        <v>5</v>
      </c>
      <c r="D19">
        <f>INDEX($G$3:$H$6,MATCH(B19,$F$3:$F$6,0),MATCH(A19,$G$2:$H$2,0))</f>
        <v>5</v>
      </c>
    </row>
    <row r="20" spans="1:4" x14ac:dyDescent="0.35">
      <c r="A20" t="s">
        <v>179</v>
      </c>
      <c r="B20" t="s">
        <v>177</v>
      </c>
      <c r="C20">
        <f>_xlfn.XLOOKUP(B20,$F$3:$F$6,$G$3:$G$6,,0)</f>
        <v>7</v>
      </c>
      <c r="D20">
        <f>INDEX($G$3:$H$6,MATCH(B20,$F$3:$F$6,0),MATCH(A20,$G$2:$H$2,0))</f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D468-4D0E-40D0-B7CB-9600BA1EBED5}">
  <dimension ref="A2:L39"/>
  <sheetViews>
    <sheetView tabSelected="1" topLeftCell="A22" zoomScaleNormal="100" workbookViewId="0">
      <selection activeCell="D30" sqref="D30"/>
    </sheetView>
  </sheetViews>
  <sheetFormatPr baseColWidth="10" defaultRowHeight="14.5" x14ac:dyDescent="0.35"/>
  <cols>
    <col min="2" max="2" width="9.6328125" customWidth="1"/>
    <col min="3" max="3" width="27.6328125" customWidth="1"/>
    <col min="4" max="4" width="54" customWidth="1"/>
    <col min="5" max="5" width="16.90625" customWidth="1"/>
  </cols>
  <sheetData>
    <row r="2" spans="1:11" x14ac:dyDescent="0.35">
      <c r="A2" t="s">
        <v>146</v>
      </c>
      <c r="B2" t="s">
        <v>134</v>
      </c>
      <c r="C2" t="s">
        <v>145</v>
      </c>
      <c r="D2" t="s">
        <v>163</v>
      </c>
    </row>
    <row r="3" spans="1:11" x14ac:dyDescent="0.35">
      <c r="A3" t="s">
        <v>153</v>
      </c>
      <c r="B3">
        <v>8</v>
      </c>
      <c r="C3" s="12" t="s">
        <v>166</v>
      </c>
      <c r="D3" s="12" t="s">
        <v>167</v>
      </c>
      <c r="E3" s="12" t="s">
        <v>168</v>
      </c>
    </row>
    <row r="4" spans="1:11" x14ac:dyDescent="0.35">
      <c r="A4" t="s">
        <v>150</v>
      </c>
      <c r="B4">
        <v>5</v>
      </c>
      <c r="C4" s="12" t="s">
        <v>169</v>
      </c>
      <c r="D4" s="12" t="s">
        <v>170</v>
      </c>
      <c r="E4" t="str">
        <f t="shared" ref="E4:E7" si="0">IFERROR(VLOOKUP(A4,$F$13:$H$17,3,0),"No dado de alta")</f>
        <v>Beltrán</v>
      </c>
      <c r="F4" s="63" t="s">
        <v>173</v>
      </c>
    </row>
    <row r="5" spans="1:11" x14ac:dyDescent="0.35">
      <c r="A5" t="s">
        <v>156</v>
      </c>
      <c r="B5">
        <v>4</v>
      </c>
      <c r="C5" t="str">
        <f>VLOOKUP(B5,$I$6:$K$10,2)</f>
        <v>Cate</v>
      </c>
      <c r="D5" t="str">
        <f t="shared" ref="D4:D14" si="1">VLOOKUP(A5,$F$13:$H$17,3,0)</f>
        <v>Dominguez</v>
      </c>
      <c r="E5" t="str">
        <f t="shared" si="0"/>
        <v>Dominguez</v>
      </c>
      <c r="F5" t="str">
        <f t="shared" ref="F5:F7" si="2">HLOOKUP(B5,$H$30:$L$31,2)</f>
        <v>Cate</v>
      </c>
      <c r="I5" t="s">
        <v>135</v>
      </c>
      <c r="J5" t="s">
        <v>136</v>
      </c>
      <c r="K5" t="s">
        <v>137</v>
      </c>
    </row>
    <row r="6" spans="1:11" x14ac:dyDescent="0.35">
      <c r="A6" t="s">
        <v>147</v>
      </c>
      <c r="B6">
        <v>2</v>
      </c>
      <c r="C6" t="str">
        <f>VLOOKUP(B6,$I$6:$K$10,2)</f>
        <v>Cate</v>
      </c>
      <c r="D6" t="str">
        <f t="shared" si="1"/>
        <v>Alba</v>
      </c>
      <c r="E6" t="str">
        <f t="shared" si="0"/>
        <v>Alba</v>
      </c>
      <c r="F6" t="str">
        <f t="shared" si="2"/>
        <v>Cate</v>
      </c>
      <c r="I6">
        <v>0</v>
      </c>
      <c r="J6" t="s">
        <v>138</v>
      </c>
      <c r="K6" t="s">
        <v>139</v>
      </c>
    </row>
    <row r="7" spans="1:11" x14ac:dyDescent="0.35">
      <c r="A7" s="22" t="s">
        <v>165</v>
      </c>
      <c r="B7">
        <v>5.75</v>
      </c>
      <c r="C7" t="str">
        <f>VLOOKUP(B7,$I$6:$K$10,2)</f>
        <v>Sufi</v>
      </c>
      <c r="D7" t="e">
        <f t="shared" si="1"/>
        <v>#N/A</v>
      </c>
      <c r="E7" t="str">
        <f t="shared" si="0"/>
        <v>No dado de alta</v>
      </c>
      <c r="F7" t="str">
        <f t="shared" si="2"/>
        <v>Sufi</v>
      </c>
      <c r="I7">
        <v>5</v>
      </c>
      <c r="J7" t="s">
        <v>140</v>
      </c>
      <c r="K7" t="s">
        <v>139</v>
      </c>
    </row>
    <row r="8" spans="1:11" x14ac:dyDescent="0.35">
      <c r="A8" t="s">
        <v>153</v>
      </c>
      <c r="B8">
        <v>6</v>
      </c>
      <c r="C8" t="str">
        <f>VLOOKUP(B8,$I$6:$K$10,2)</f>
        <v>B</v>
      </c>
      <c r="D8" t="str">
        <f t="shared" si="1"/>
        <v>Cid</v>
      </c>
      <c r="E8" t="str">
        <f>IFERROR(VLOOKUP(A8,$F$13:$H$17,3,0),"No dado de alta")</f>
        <v>Cid</v>
      </c>
      <c r="I8">
        <v>6</v>
      </c>
      <c r="J8" t="s">
        <v>141</v>
      </c>
      <c r="K8" t="s">
        <v>139</v>
      </c>
    </row>
    <row r="9" spans="1:11" x14ac:dyDescent="0.35">
      <c r="A9" t="s">
        <v>150</v>
      </c>
      <c r="B9">
        <v>9</v>
      </c>
      <c r="C9" t="str">
        <f>VLOOKUP(B9,$I$6:$K$10,2)</f>
        <v>SB</v>
      </c>
      <c r="D9" t="str">
        <f t="shared" si="1"/>
        <v>Beltrán</v>
      </c>
      <c r="I9">
        <v>7</v>
      </c>
      <c r="J9" t="s">
        <v>142</v>
      </c>
      <c r="K9" t="s">
        <v>143</v>
      </c>
    </row>
    <row r="10" spans="1:11" x14ac:dyDescent="0.35">
      <c r="A10" t="s">
        <v>158</v>
      </c>
      <c r="B10">
        <v>5</v>
      </c>
      <c r="C10" t="str">
        <f>VLOOKUP(B10,$I$6:$K$10,2)</f>
        <v>Sufi</v>
      </c>
      <c r="D10" t="str">
        <f t="shared" si="1"/>
        <v>Esteban</v>
      </c>
      <c r="I10">
        <v>8.5</v>
      </c>
      <c r="J10" t="s">
        <v>144</v>
      </c>
      <c r="K10" t="s">
        <v>143</v>
      </c>
    </row>
    <row r="11" spans="1:11" x14ac:dyDescent="0.35">
      <c r="A11" t="s">
        <v>150</v>
      </c>
      <c r="B11">
        <v>7.5</v>
      </c>
      <c r="C11" t="str">
        <f>VLOOKUP(B11,$I$6:$K$10,2)</f>
        <v>N</v>
      </c>
      <c r="D11" t="str">
        <f t="shared" si="1"/>
        <v>Beltrán</v>
      </c>
    </row>
    <row r="12" spans="1:11" x14ac:dyDescent="0.35">
      <c r="A12" t="s">
        <v>156</v>
      </c>
      <c r="B12">
        <v>8</v>
      </c>
      <c r="C12" t="str">
        <f>VLOOKUP(B12,$I$6:$K$10,2)</f>
        <v>N</v>
      </c>
      <c r="D12" t="str">
        <f t="shared" si="1"/>
        <v>Dominguez</v>
      </c>
      <c r="F12" t="s">
        <v>146</v>
      </c>
      <c r="G12" t="s">
        <v>161</v>
      </c>
      <c r="H12" t="s">
        <v>162</v>
      </c>
    </row>
    <row r="13" spans="1:11" x14ac:dyDescent="0.35">
      <c r="A13" t="s">
        <v>158</v>
      </c>
      <c r="B13">
        <v>5</v>
      </c>
      <c r="C13" t="str">
        <f>VLOOKUP(B13,$I$6:$K$10,2)</f>
        <v>Sufi</v>
      </c>
      <c r="D13" t="str">
        <f t="shared" si="1"/>
        <v>Esteban</v>
      </c>
      <c r="F13" t="s">
        <v>147</v>
      </c>
      <c r="G13" t="s">
        <v>148</v>
      </c>
      <c r="H13" t="s">
        <v>149</v>
      </c>
    </row>
    <row r="14" spans="1:11" x14ac:dyDescent="0.35">
      <c r="A14" t="s">
        <v>147</v>
      </c>
      <c r="B14">
        <v>3</v>
      </c>
      <c r="C14" t="str">
        <f>VLOOKUP(B14,$I$6:$K$10,2)</f>
        <v>Cate</v>
      </c>
      <c r="D14" t="str">
        <f t="shared" si="1"/>
        <v>Alba</v>
      </c>
      <c r="F14" t="s">
        <v>150</v>
      </c>
      <c r="G14" t="s">
        <v>151</v>
      </c>
      <c r="H14" t="s">
        <v>152</v>
      </c>
    </row>
    <row r="15" spans="1:11" x14ac:dyDescent="0.35">
      <c r="F15" t="s">
        <v>153</v>
      </c>
      <c r="G15" t="s">
        <v>154</v>
      </c>
      <c r="H15" t="s">
        <v>155</v>
      </c>
    </row>
    <row r="16" spans="1:11" x14ac:dyDescent="0.35">
      <c r="F16" t="s">
        <v>156</v>
      </c>
      <c r="G16" t="s">
        <v>157</v>
      </c>
      <c r="H16" t="s">
        <v>164</v>
      </c>
    </row>
    <row r="17" spans="1:12" x14ac:dyDescent="0.35">
      <c r="F17" t="s">
        <v>158</v>
      </c>
      <c r="G17" t="s">
        <v>159</v>
      </c>
      <c r="H17" t="s">
        <v>160</v>
      </c>
    </row>
    <row r="24" spans="1:12" x14ac:dyDescent="0.35">
      <c r="A24" t="s">
        <v>146</v>
      </c>
      <c r="B24" t="s">
        <v>134</v>
      </c>
      <c r="C24" t="s">
        <v>163</v>
      </c>
      <c r="E24" t="s">
        <v>145</v>
      </c>
    </row>
    <row r="25" spans="1:12" x14ac:dyDescent="0.35">
      <c r="A25" t="s">
        <v>153</v>
      </c>
      <c r="B25">
        <v>8</v>
      </c>
      <c r="C25" t="str">
        <f>_xlfn.XLOOKUP(A25,$I$35:$I$39,$H$35:$H$39)</f>
        <v>Cid</v>
      </c>
      <c r="D25" s="12" t="s">
        <v>171</v>
      </c>
      <c r="E25" s="12" t="s">
        <v>172</v>
      </c>
    </row>
    <row r="26" spans="1:12" x14ac:dyDescent="0.35">
      <c r="A26" t="s">
        <v>150</v>
      </c>
      <c r="B26">
        <v>5</v>
      </c>
      <c r="C26">
        <f t="shared" ref="C26:C36" si="3">_xlfn.XLOOKUP(A26,$I$35:$I$39,$H$35:$H$39)</f>
        <v>0</v>
      </c>
      <c r="D26">
        <f>_xlfn.XLOOKUP(A26,$I$35:$I$39,$H$35:$H$39,"No dado de alta",0)</f>
        <v>0</v>
      </c>
      <c r="E26" t="str">
        <f>_xlfn.XLOOKUP(B26,$H$30:$L$30,$H$31:$L$31,,-1)</f>
        <v>Sufi</v>
      </c>
    </row>
    <row r="27" spans="1:12" x14ac:dyDescent="0.35">
      <c r="A27" t="s">
        <v>156</v>
      </c>
      <c r="B27">
        <v>4</v>
      </c>
      <c r="C27" t="str">
        <f t="shared" si="3"/>
        <v>Dominguez</v>
      </c>
      <c r="D27" t="str">
        <f t="shared" ref="D26:D36" si="4">_xlfn.XLOOKUP(A27,$I$35:$I$39,$H$35:$H$39,"No dado de alta",0)</f>
        <v>Dominguez</v>
      </c>
      <c r="E27" t="str">
        <f t="shared" ref="E26:E36" si="5">_xlfn.XLOOKUP(B27,$H$30:$L$30,$H$31:$L$31,,-1)</f>
        <v>Cate</v>
      </c>
    </row>
    <row r="28" spans="1:12" x14ac:dyDescent="0.35">
      <c r="A28" t="s">
        <v>147</v>
      </c>
      <c r="B28">
        <v>2</v>
      </c>
      <c r="C28" t="str">
        <f t="shared" si="3"/>
        <v>Alba</v>
      </c>
      <c r="D28" t="str">
        <f t="shared" si="4"/>
        <v>Alba</v>
      </c>
      <c r="E28" t="str">
        <f t="shared" si="5"/>
        <v>Cate</v>
      </c>
    </row>
    <row r="29" spans="1:12" x14ac:dyDescent="0.35">
      <c r="A29" s="22" t="s">
        <v>165</v>
      </c>
      <c r="B29">
        <v>5.75</v>
      </c>
      <c r="C29" t="e">
        <f t="shared" si="3"/>
        <v>#N/A</v>
      </c>
      <c r="D29" t="str">
        <f>_xlfn.XLOOKUP(A29,$I$35:$I$39,$H$35:$H$39,"No dado de alta",0)</f>
        <v>No dado de alta</v>
      </c>
      <c r="E29" t="str">
        <f t="shared" si="5"/>
        <v>Sufi</v>
      </c>
    </row>
    <row r="30" spans="1:12" x14ac:dyDescent="0.35">
      <c r="A30" t="s">
        <v>153</v>
      </c>
      <c r="B30">
        <v>6</v>
      </c>
      <c r="C30" t="str">
        <f t="shared" si="3"/>
        <v>Cid</v>
      </c>
      <c r="D30" t="str">
        <f t="shared" si="4"/>
        <v>Cid</v>
      </c>
      <c r="E30" t="str">
        <f t="shared" si="5"/>
        <v>B</v>
      </c>
      <c r="G30" t="s">
        <v>135</v>
      </c>
      <c r="H30">
        <v>0</v>
      </c>
      <c r="I30">
        <v>5</v>
      </c>
      <c r="J30">
        <v>6</v>
      </c>
      <c r="K30">
        <v>7</v>
      </c>
      <c r="L30">
        <v>8.5</v>
      </c>
    </row>
    <row r="31" spans="1:12" x14ac:dyDescent="0.35">
      <c r="A31" t="s">
        <v>150</v>
      </c>
      <c r="B31">
        <v>9</v>
      </c>
      <c r="C31">
        <f t="shared" si="3"/>
        <v>0</v>
      </c>
      <c r="D31">
        <f t="shared" si="4"/>
        <v>0</v>
      </c>
      <c r="E31" t="str">
        <f t="shared" si="5"/>
        <v>SB</v>
      </c>
      <c r="G31" t="s">
        <v>136</v>
      </c>
      <c r="H31" t="s">
        <v>138</v>
      </c>
      <c r="I31" t="s">
        <v>140</v>
      </c>
      <c r="J31" t="s">
        <v>141</v>
      </c>
      <c r="K31" t="s">
        <v>142</v>
      </c>
      <c r="L31" t="s">
        <v>144</v>
      </c>
    </row>
    <row r="32" spans="1:12" x14ac:dyDescent="0.35">
      <c r="A32" t="s">
        <v>158</v>
      </c>
      <c r="B32">
        <v>5</v>
      </c>
      <c r="C32" t="str">
        <f t="shared" si="3"/>
        <v>Esteban</v>
      </c>
      <c r="D32" t="str">
        <f t="shared" si="4"/>
        <v>Esteban</v>
      </c>
      <c r="E32" t="str">
        <f t="shared" si="5"/>
        <v>Sufi</v>
      </c>
    </row>
    <row r="33" spans="1:9" x14ac:dyDescent="0.35">
      <c r="A33" t="s">
        <v>150</v>
      </c>
      <c r="B33">
        <v>7.5</v>
      </c>
      <c r="C33">
        <f t="shared" si="3"/>
        <v>0</v>
      </c>
      <c r="D33">
        <f t="shared" si="4"/>
        <v>0</v>
      </c>
      <c r="E33" t="str">
        <f t="shared" si="5"/>
        <v>N</v>
      </c>
    </row>
    <row r="34" spans="1:9" x14ac:dyDescent="0.35">
      <c r="A34" t="s">
        <v>156</v>
      </c>
      <c r="B34">
        <v>8</v>
      </c>
      <c r="C34" t="str">
        <f t="shared" si="3"/>
        <v>Dominguez</v>
      </c>
      <c r="D34" t="str">
        <f t="shared" si="4"/>
        <v>Dominguez</v>
      </c>
      <c r="E34" t="str">
        <f t="shared" si="5"/>
        <v>N</v>
      </c>
      <c r="G34" t="s">
        <v>161</v>
      </c>
      <c r="H34" t="s">
        <v>162</v>
      </c>
      <c r="I34" t="s">
        <v>146</v>
      </c>
    </row>
    <row r="35" spans="1:9" x14ac:dyDescent="0.35">
      <c r="A35" t="s">
        <v>158</v>
      </c>
      <c r="B35">
        <v>5</v>
      </c>
      <c r="C35" t="str">
        <f t="shared" si="3"/>
        <v>Esteban</v>
      </c>
      <c r="D35" t="str">
        <f t="shared" si="4"/>
        <v>Esteban</v>
      </c>
      <c r="E35" t="str">
        <f t="shared" si="5"/>
        <v>Sufi</v>
      </c>
      <c r="G35" t="s">
        <v>148</v>
      </c>
      <c r="H35" t="s">
        <v>149</v>
      </c>
      <c r="I35" t="s">
        <v>147</v>
      </c>
    </row>
    <row r="36" spans="1:9" x14ac:dyDescent="0.35">
      <c r="A36" t="s">
        <v>147</v>
      </c>
      <c r="B36">
        <v>3</v>
      </c>
      <c r="C36" t="str">
        <f t="shared" si="3"/>
        <v>Alba</v>
      </c>
      <c r="D36" t="str">
        <f t="shared" si="4"/>
        <v>Alba</v>
      </c>
      <c r="E36" t="str">
        <f t="shared" si="5"/>
        <v>Cate</v>
      </c>
      <c r="G36" t="s">
        <v>151</v>
      </c>
      <c r="I36" t="s">
        <v>150</v>
      </c>
    </row>
    <row r="37" spans="1:9" x14ac:dyDescent="0.35">
      <c r="G37" t="s">
        <v>154</v>
      </c>
      <c r="H37" t="s">
        <v>155</v>
      </c>
      <c r="I37" t="s">
        <v>153</v>
      </c>
    </row>
    <row r="38" spans="1:9" x14ac:dyDescent="0.35">
      <c r="G38" t="s">
        <v>157</v>
      </c>
      <c r="H38" t="s">
        <v>164</v>
      </c>
      <c r="I38" t="s">
        <v>156</v>
      </c>
    </row>
    <row r="39" spans="1:9" x14ac:dyDescent="0.35">
      <c r="G39" t="s">
        <v>159</v>
      </c>
      <c r="H39" t="s">
        <v>160</v>
      </c>
      <c r="I39" t="s">
        <v>158</v>
      </c>
    </row>
  </sheetData>
  <conditionalFormatting sqref="F13:F17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9C08-B36D-4FAF-9454-2B2509158D93}">
  <dimension ref="B3:G29"/>
  <sheetViews>
    <sheetView topLeftCell="A7" zoomScale="115" zoomScaleNormal="115" workbookViewId="0">
      <selection activeCell="C15" sqref="C15"/>
    </sheetView>
  </sheetViews>
  <sheetFormatPr baseColWidth="10" defaultRowHeight="14.5" x14ac:dyDescent="0.35"/>
  <cols>
    <col min="2" max="2" width="36.81640625" customWidth="1"/>
    <col min="3" max="4" width="16.08984375" customWidth="1"/>
    <col min="5" max="5" width="24.7265625" bestFit="1" customWidth="1"/>
    <col min="6" max="6" width="22.90625" customWidth="1"/>
  </cols>
  <sheetData>
    <row r="3" spans="2:7" x14ac:dyDescent="0.35">
      <c r="B3">
        <v>20240506</v>
      </c>
      <c r="C3" s="23" t="str">
        <f>LEFT(B3,4)</f>
        <v>2024</v>
      </c>
    </row>
    <row r="4" spans="2:7" x14ac:dyDescent="0.35">
      <c r="C4" s="23" t="str">
        <f>RIGHT(B3,2)</f>
        <v>06</v>
      </c>
    </row>
    <row r="5" spans="2:7" x14ac:dyDescent="0.35">
      <c r="C5" s="23" t="str">
        <f>MID(B3,5,2)</f>
        <v>05</v>
      </c>
    </row>
    <row r="9" spans="2:7" x14ac:dyDescent="0.35">
      <c r="B9">
        <v>20240506</v>
      </c>
      <c r="C9" s="23" t="str">
        <f>TRIM(B9)</f>
        <v>20240506</v>
      </c>
    </row>
    <row r="10" spans="2:7" x14ac:dyDescent="0.35">
      <c r="B10" s="12" t="s">
        <v>93</v>
      </c>
      <c r="C10" t="str">
        <f t="shared" ref="C10:C11" si="0">TRIM(B10)</f>
        <v>20240506</v>
      </c>
      <c r="D10" s="22" t="str">
        <f>LEFT(B10,4)</f>
        <v>2024</v>
      </c>
      <c r="E10" s="22" t="str">
        <f>RIGHT(B10,2)</f>
        <v xml:space="preserve">6 </v>
      </c>
      <c r="F10" s="47" t="str">
        <f>LEFT(C10,4)</f>
        <v>2024</v>
      </c>
      <c r="G10" s="47" t="str">
        <f>RIGHT(C10,2)</f>
        <v>06</v>
      </c>
    </row>
    <row r="11" spans="2:7" x14ac:dyDescent="0.35">
      <c r="B11" s="12" t="s">
        <v>92</v>
      </c>
      <c r="C11" t="str">
        <f t="shared" si="0"/>
        <v>20240506</v>
      </c>
      <c r="D11" s="22" t="str">
        <f>LEFT(B11,4)</f>
        <v xml:space="preserve">   2</v>
      </c>
      <c r="E11" s="22" t="str">
        <f>RIGHT(B11,2)</f>
        <v>06</v>
      </c>
      <c r="F11" s="47" t="str">
        <f>LEFT(C11,4)</f>
        <v>2024</v>
      </c>
      <c r="G11" s="47" t="str">
        <f>RIGHT(C11,2)</f>
        <v>06</v>
      </c>
    </row>
    <row r="14" spans="2:7" x14ac:dyDescent="0.35">
      <c r="B14">
        <v>20240506</v>
      </c>
      <c r="C14" s="23" t="str">
        <f>SUBSTITUTE(B14,".","")</f>
        <v>20240506</v>
      </c>
    </row>
    <row r="15" spans="2:7" x14ac:dyDescent="0.35">
      <c r="B15" t="s">
        <v>94</v>
      </c>
      <c r="C15" t="str">
        <f>SUBSTITUTE(B15,".","")</f>
        <v>20240506</v>
      </c>
    </row>
    <row r="18" spans="2:6" x14ac:dyDescent="0.35">
      <c r="B18" t="s">
        <v>95</v>
      </c>
      <c r="C18" t="str">
        <f>RIGHT(B18,1)</f>
        <v>J</v>
      </c>
      <c r="D18" s="23" t="str">
        <f>LEFT(B18,LEN(B18)-2)</f>
        <v>21351245</v>
      </c>
    </row>
    <row r="19" spans="2:6" x14ac:dyDescent="0.35">
      <c r="B19" t="s">
        <v>96</v>
      </c>
      <c r="C19" t="str">
        <f>RIGHT(B19,1)</f>
        <v>T</v>
      </c>
      <c r="D19" t="str">
        <f>LEFT(B19,LEN(B19)-2)</f>
        <v>456346</v>
      </c>
    </row>
    <row r="22" spans="2:6" x14ac:dyDescent="0.35">
      <c r="B22" t="s">
        <v>103</v>
      </c>
      <c r="C22" t="s">
        <v>104</v>
      </c>
      <c r="D22" t="s">
        <v>105</v>
      </c>
    </row>
    <row r="23" spans="2:6" x14ac:dyDescent="0.35">
      <c r="B23" t="s">
        <v>97</v>
      </c>
      <c r="C23" t="s">
        <v>98</v>
      </c>
      <c r="D23" t="str">
        <f>C23&amp;", "&amp;B23</f>
        <v>alba, ana</v>
      </c>
      <c r="E23" s="54" t="s">
        <v>106</v>
      </c>
      <c r="F23" s="13" t="s">
        <v>107</v>
      </c>
    </row>
    <row r="24" spans="2:6" x14ac:dyDescent="0.35">
      <c r="B24" t="s">
        <v>99</v>
      </c>
      <c r="C24" t="s">
        <v>100</v>
      </c>
      <c r="D24" t="str">
        <f t="shared" ref="D24:D25" si="1">C24&amp;", "&amp;B24</f>
        <v>beltrán, beatriz</v>
      </c>
      <c r="E24" t="str">
        <f t="shared" ref="E24:E25" si="2">CONCATENATE(C24,", ",B24)</f>
        <v>beltrán, beatriz</v>
      </c>
      <c r="F24" s="23" t="str">
        <f t="shared" ref="F24:F25" si="3">_xlfn.CONCAT(C24,", ",B24)</f>
        <v>beltrán, beatriz</v>
      </c>
    </row>
    <row r="25" spans="2:6" x14ac:dyDescent="0.35">
      <c r="B25" t="s">
        <v>101</v>
      </c>
      <c r="C25" t="s">
        <v>102</v>
      </c>
      <c r="D25" t="str">
        <f t="shared" si="1"/>
        <v>cid, carmen</v>
      </c>
      <c r="E25" t="str">
        <f t="shared" si="2"/>
        <v>cid, carmen</v>
      </c>
      <c r="F25" s="23" t="str">
        <f t="shared" si="3"/>
        <v>cid, carmen</v>
      </c>
    </row>
    <row r="27" spans="2:6" x14ac:dyDescent="0.35">
      <c r="B27" t="str">
        <f>_xlfn.CONCAT(B23:B25)</f>
        <v>anabeatrizcarmen</v>
      </c>
    </row>
    <row r="29" spans="2:6" x14ac:dyDescent="0.35">
      <c r="B29" s="13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DDF9-60A6-4B80-89C1-81FE58B7A73A}">
  <dimension ref="B2:F32"/>
  <sheetViews>
    <sheetView zoomScaleNormal="100" workbookViewId="0">
      <selection activeCell="D3" sqref="D3"/>
    </sheetView>
  </sheetViews>
  <sheetFormatPr baseColWidth="10" defaultRowHeight="14.5" x14ac:dyDescent="0.35"/>
  <cols>
    <col min="2" max="2" width="29.90625" customWidth="1"/>
    <col min="3" max="3" width="17.26953125" customWidth="1"/>
    <col min="4" max="4" width="13.81640625" customWidth="1"/>
    <col min="5" max="5" width="14.90625" customWidth="1"/>
    <col min="6" max="6" width="28.36328125" customWidth="1"/>
  </cols>
  <sheetData>
    <row r="2" spans="2:5" x14ac:dyDescent="0.35">
      <c r="B2" t="s">
        <v>48</v>
      </c>
      <c r="D2" s="18">
        <v>29759</v>
      </c>
    </row>
    <row r="3" spans="2:5" x14ac:dyDescent="0.35">
      <c r="B3" t="s">
        <v>47</v>
      </c>
      <c r="D3" s="40">
        <f ca="1">TODAY()</f>
        <v>45419</v>
      </c>
      <c r="E3" s="41">
        <f ca="1">NOW()</f>
        <v>45419.462908333335</v>
      </c>
    </row>
    <row r="6" spans="2:5" x14ac:dyDescent="0.35">
      <c r="B6" t="s">
        <v>49</v>
      </c>
      <c r="D6" s="19">
        <f ca="1">(D3-D2)/365.25</f>
        <v>42.874743326488705</v>
      </c>
    </row>
    <row r="10" spans="2:5" x14ac:dyDescent="0.35">
      <c r="B10" t="s">
        <v>87</v>
      </c>
      <c r="C10" t="s">
        <v>88</v>
      </c>
      <c r="D10" t="s">
        <v>89</v>
      </c>
    </row>
    <row r="11" spans="2:5" x14ac:dyDescent="0.35">
      <c r="B11" s="3">
        <v>45385</v>
      </c>
      <c r="C11" s="23">
        <f>YEAR(B11)</f>
        <v>2024</v>
      </c>
      <c r="D11" s="23">
        <f>MONTH(B11)</f>
        <v>4</v>
      </c>
    </row>
    <row r="12" spans="2:5" x14ac:dyDescent="0.35">
      <c r="B12" s="3">
        <v>45323</v>
      </c>
      <c r="C12">
        <f t="shared" ref="C12:C19" si="0">YEAR(B12)</f>
        <v>2024</v>
      </c>
      <c r="D12">
        <f t="shared" ref="D12:D19" si="1">MONTH(B12)</f>
        <v>2</v>
      </c>
    </row>
    <row r="13" spans="2:5" x14ac:dyDescent="0.35">
      <c r="B13" s="3">
        <v>45327</v>
      </c>
      <c r="C13">
        <f t="shared" si="0"/>
        <v>2024</v>
      </c>
      <c r="D13">
        <f t="shared" si="1"/>
        <v>2</v>
      </c>
    </row>
    <row r="14" spans="2:5" x14ac:dyDescent="0.35">
      <c r="B14" s="3">
        <v>45508</v>
      </c>
      <c r="C14">
        <f t="shared" si="0"/>
        <v>2024</v>
      </c>
      <c r="D14">
        <f t="shared" si="1"/>
        <v>8</v>
      </c>
    </row>
    <row r="15" spans="2:5" x14ac:dyDescent="0.35">
      <c r="B15" s="3">
        <v>45292</v>
      </c>
      <c r="C15">
        <f t="shared" si="0"/>
        <v>2024</v>
      </c>
      <c r="D15">
        <f t="shared" si="1"/>
        <v>1</v>
      </c>
    </row>
    <row r="16" spans="2:5" x14ac:dyDescent="0.35">
      <c r="B16" s="3">
        <v>45537</v>
      </c>
      <c r="C16">
        <f t="shared" si="0"/>
        <v>2024</v>
      </c>
      <c r="D16">
        <f t="shared" si="1"/>
        <v>9</v>
      </c>
    </row>
    <row r="17" spans="2:6" x14ac:dyDescent="0.35">
      <c r="B17" s="3">
        <v>45608</v>
      </c>
      <c r="C17">
        <f t="shared" si="0"/>
        <v>2024</v>
      </c>
      <c r="D17">
        <f t="shared" si="1"/>
        <v>11</v>
      </c>
    </row>
    <row r="18" spans="2:6" x14ac:dyDescent="0.35">
      <c r="B18" s="3">
        <v>45475</v>
      </c>
      <c r="C18">
        <f t="shared" si="0"/>
        <v>2024</v>
      </c>
      <c r="D18">
        <f t="shared" si="1"/>
        <v>7</v>
      </c>
    </row>
    <row r="19" spans="2:6" x14ac:dyDescent="0.35">
      <c r="B19" s="3">
        <v>45508</v>
      </c>
      <c r="C19">
        <f t="shared" si="0"/>
        <v>2024</v>
      </c>
      <c r="D19">
        <f t="shared" si="1"/>
        <v>8</v>
      </c>
    </row>
    <row r="23" spans="2:6" x14ac:dyDescent="0.35">
      <c r="C23" t="s">
        <v>63</v>
      </c>
      <c r="D23" t="s">
        <v>64</v>
      </c>
      <c r="E23" t="s">
        <v>90</v>
      </c>
    </row>
    <row r="24" spans="2:6" x14ac:dyDescent="0.35">
      <c r="C24">
        <v>2024</v>
      </c>
      <c r="D24">
        <v>4</v>
      </c>
      <c r="E24">
        <v>12</v>
      </c>
      <c r="F24" s="44">
        <f>DATE(C24,D24,E24)</f>
        <v>45394</v>
      </c>
    </row>
    <row r="25" spans="2:6" x14ac:dyDescent="0.35">
      <c r="C25">
        <v>2024</v>
      </c>
      <c r="D25">
        <v>2</v>
      </c>
      <c r="E25">
        <v>13</v>
      </c>
      <c r="F25" s="3">
        <f t="shared" ref="F25:F32" si="2">DATE(C25,D25,E25)</f>
        <v>45335</v>
      </c>
    </row>
    <row r="26" spans="2:6" x14ac:dyDescent="0.35">
      <c r="C26">
        <v>2024</v>
      </c>
      <c r="D26">
        <v>2</v>
      </c>
      <c r="E26">
        <v>24</v>
      </c>
      <c r="F26" s="3">
        <f t="shared" si="2"/>
        <v>45346</v>
      </c>
    </row>
    <row r="27" spans="2:6" x14ac:dyDescent="0.35">
      <c r="C27">
        <v>2024</v>
      </c>
      <c r="D27">
        <v>8</v>
      </c>
      <c r="E27">
        <v>21</v>
      </c>
      <c r="F27" s="3">
        <f t="shared" si="2"/>
        <v>45525</v>
      </c>
    </row>
    <row r="28" spans="2:6" x14ac:dyDescent="0.35">
      <c r="C28">
        <v>2024</v>
      </c>
      <c r="D28">
        <v>1</v>
      </c>
      <c r="E28">
        <v>3</v>
      </c>
      <c r="F28" s="3">
        <f t="shared" si="2"/>
        <v>45294</v>
      </c>
    </row>
    <row r="29" spans="2:6" x14ac:dyDescent="0.35">
      <c r="C29">
        <v>2024</v>
      </c>
      <c r="D29">
        <v>9</v>
      </c>
      <c r="E29">
        <v>2</v>
      </c>
      <c r="F29" s="3">
        <f t="shared" si="2"/>
        <v>45537</v>
      </c>
    </row>
    <row r="30" spans="2:6" x14ac:dyDescent="0.35">
      <c r="C30">
        <v>2024</v>
      </c>
      <c r="D30">
        <v>11</v>
      </c>
      <c r="E30">
        <v>14</v>
      </c>
      <c r="F30" s="3">
        <f t="shared" si="2"/>
        <v>45610</v>
      </c>
    </row>
    <row r="31" spans="2:6" x14ac:dyDescent="0.35">
      <c r="C31">
        <v>2024</v>
      </c>
      <c r="D31">
        <v>7</v>
      </c>
      <c r="E31">
        <v>15</v>
      </c>
      <c r="F31" s="3">
        <f t="shared" si="2"/>
        <v>45488</v>
      </c>
    </row>
    <row r="32" spans="2:6" x14ac:dyDescent="0.35">
      <c r="C32">
        <v>2024</v>
      </c>
      <c r="D32">
        <v>8</v>
      </c>
      <c r="E32">
        <v>5</v>
      </c>
      <c r="F32" s="3">
        <f t="shared" si="2"/>
        <v>45509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AA26C-042F-4EAE-A292-6EBF3C2BE5D4}">
  <dimension ref="B2:H15"/>
  <sheetViews>
    <sheetView zoomScale="115" zoomScaleNormal="115" workbookViewId="0">
      <selection activeCell="G11" sqref="G11"/>
    </sheetView>
  </sheetViews>
  <sheetFormatPr baseColWidth="10" defaultRowHeight="14.5" x14ac:dyDescent="0.35"/>
  <cols>
    <col min="4" max="4" width="14.7265625" customWidth="1"/>
    <col min="5" max="5" width="23.81640625" customWidth="1"/>
  </cols>
  <sheetData>
    <row r="2" spans="2:8" x14ac:dyDescent="0.35">
      <c r="B2" t="s">
        <v>48</v>
      </c>
      <c r="D2" s="18">
        <v>29759</v>
      </c>
    </row>
    <row r="3" spans="2:8" x14ac:dyDescent="0.35">
      <c r="B3" t="s">
        <v>47</v>
      </c>
      <c r="D3" s="18">
        <v>45418</v>
      </c>
    </row>
    <row r="4" spans="2:8" x14ac:dyDescent="0.35">
      <c r="G4" t="s">
        <v>50</v>
      </c>
      <c r="H4" s="8">
        <v>10</v>
      </c>
    </row>
    <row r="5" spans="2:8" x14ac:dyDescent="0.35">
      <c r="E5" t="s">
        <v>51</v>
      </c>
    </row>
    <row r="6" spans="2:8" x14ac:dyDescent="0.35">
      <c r="B6" t="s">
        <v>49</v>
      </c>
      <c r="D6" s="19">
        <f>(D3-D2)/365.25</f>
        <v>42.872005475701577</v>
      </c>
      <c r="E6" s="20" t="s">
        <v>52</v>
      </c>
    </row>
    <row r="11" spans="2:8" x14ac:dyDescent="0.35">
      <c r="B11" t="s">
        <v>53</v>
      </c>
      <c r="D11">
        <v>53</v>
      </c>
    </row>
    <row r="12" spans="2:8" x14ac:dyDescent="0.35">
      <c r="B12" t="s">
        <v>54</v>
      </c>
      <c r="D12">
        <v>10</v>
      </c>
    </row>
    <row r="13" spans="2:8" x14ac:dyDescent="0.35">
      <c r="B13" t="s">
        <v>55</v>
      </c>
      <c r="D13" s="22">
        <f>D11/D12</f>
        <v>5.3</v>
      </c>
      <c r="E13" s="13" t="s">
        <v>58</v>
      </c>
    </row>
    <row r="14" spans="2:8" x14ac:dyDescent="0.35">
      <c r="B14" t="s">
        <v>56</v>
      </c>
      <c r="D14" s="21">
        <v>20</v>
      </c>
    </row>
    <row r="15" spans="2:8" x14ac:dyDescent="0.35">
      <c r="B15" t="s">
        <v>57</v>
      </c>
      <c r="D15" s="21" t="e">
        <f>E13*D14</f>
        <v>#VALUE!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9615-B893-4869-9635-2CA56E351EB4}">
  <dimension ref="B2:F18"/>
  <sheetViews>
    <sheetView zoomScale="145" zoomScaleNormal="145" workbookViewId="0">
      <selection activeCell="E12" sqref="E12"/>
    </sheetView>
  </sheetViews>
  <sheetFormatPr baseColWidth="10" defaultRowHeight="14.5" x14ac:dyDescent="0.35"/>
  <cols>
    <col min="4" max="4" width="16.1796875" customWidth="1"/>
    <col min="6" max="6" width="16.26953125" customWidth="1"/>
  </cols>
  <sheetData>
    <row r="2" spans="2:6" x14ac:dyDescent="0.35">
      <c r="B2" s="10" t="s">
        <v>14</v>
      </c>
      <c r="C2" s="10" t="s">
        <v>15</v>
      </c>
      <c r="D2" s="57" t="s">
        <v>16</v>
      </c>
      <c r="E2" s="57"/>
      <c r="F2" s="57"/>
    </row>
    <row r="3" spans="2:6" x14ac:dyDescent="0.35">
      <c r="B3" s="8">
        <v>500</v>
      </c>
      <c r="C3">
        <v>50</v>
      </c>
      <c r="D3" s="8">
        <f>B3/C3</f>
        <v>10</v>
      </c>
      <c r="E3" s="8">
        <f>IF(C3=0,"",B3/C3)</f>
        <v>10</v>
      </c>
      <c r="F3" s="11" t="s">
        <v>25</v>
      </c>
    </row>
    <row r="4" spans="2:6" x14ac:dyDescent="0.35">
      <c r="B4" s="8">
        <v>0</v>
      </c>
      <c r="C4" t="s">
        <v>17</v>
      </c>
      <c r="D4" s="8" t="e">
        <f t="shared" ref="D4:D6" si="0">B4/C4</f>
        <v>#VALUE!</v>
      </c>
      <c r="E4" s="8" t="e">
        <f t="shared" ref="E4:E6" si="1">IF(C4=0,"",B4/C4)</f>
        <v>#VALUE!</v>
      </c>
      <c r="F4" s="8" t="str">
        <f t="shared" ref="F4:F6" si="2">IF(ISERROR(B4/C4),"",B4/C4)</f>
        <v/>
      </c>
    </row>
    <row r="5" spans="2:6" x14ac:dyDescent="0.35">
      <c r="B5" s="8">
        <v>0</v>
      </c>
      <c r="C5">
        <v>0</v>
      </c>
      <c r="D5" s="8" t="e">
        <f t="shared" si="0"/>
        <v>#DIV/0!</v>
      </c>
      <c r="E5" s="8" t="str">
        <f t="shared" si="1"/>
        <v/>
      </c>
      <c r="F5" s="8" t="str">
        <f t="shared" si="2"/>
        <v/>
      </c>
    </row>
    <row r="6" spans="2:6" x14ac:dyDescent="0.35">
      <c r="B6" s="8">
        <v>450</v>
      </c>
      <c r="C6">
        <v>45</v>
      </c>
      <c r="D6" s="8">
        <f t="shared" si="0"/>
        <v>10</v>
      </c>
      <c r="E6" s="8">
        <f t="shared" si="1"/>
        <v>10</v>
      </c>
      <c r="F6" s="8">
        <f t="shared" si="2"/>
        <v>10</v>
      </c>
    </row>
    <row r="7" spans="2:6" x14ac:dyDescent="0.35">
      <c r="D7" s="9" t="e">
        <f>AVERAGE(D3:D6)</f>
        <v>#VALUE!</v>
      </c>
      <c r="E7" s="9" t="e">
        <f>AVERAGE(E3:E6)</f>
        <v>#VALUE!</v>
      </c>
      <c r="F7" s="9">
        <f>AVERAGE(F3:F6)</f>
        <v>10</v>
      </c>
    </row>
    <row r="9" spans="2:6" x14ac:dyDescent="0.35">
      <c r="B9" s="10" t="s">
        <v>18</v>
      </c>
      <c r="C9" s="10" t="s">
        <v>23</v>
      </c>
      <c r="D9" s="10" t="s">
        <v>24</v>
      </c>
    </row>
    <row r="10" spans="2:6" x14ac:dyDescent="0.35">
      <c r="B10" t="s">
        <v>19</v>
      </c>
      <c r="C10" t="str">
        <f>IF(B10="esp","nac","int")</f>
        <v>nac</v>
      </c>
      <c r="D10" s="13" t="s">
        <v>26</v>
      </c>
    </row>
    <row r="11" spans="2:6" x14ac:dyDescent="0.35">
      <c r="B11" t="s">
        <v>20</v>
      </c>
      <c r="C11" t="str">
        <f t="shared" ref="C11:C18" si="3">IF(B11="esp","nac","int")</f>
        <v>int</v>
      </c>
      <c r="D11" t="str">
        <f t="shared" ref="D11:D18" si="4">IF(OR(B11="esp",B11="por",B11="and"),"Ib","Int")</f>
        <v>Ib</v>
      </c>
    </row>
    <row r="12" spans="2:6" x14ac:dyDescent="0.35">
      <c r="B12" t="s">
        <v>19</v>
      </c>
      <c r="C12" t="str">
        <f t="shared" si="3"/>
        <v>nac</v>
      </c>
      <c r="D12" t="str">
        <f t="shared" si="4"/>
        <v>Ib</v>
      </c>
    </row>
    <row r="13" spans="2:6" x14ac:dyDescent="0.35">
      <c r="B13" t="s">
        <v>21</v>
      </c>
      <c r="C13" t="str">
        <f t="shared" si="3"/>
        <v>int</v>
      </c>
      <c r="D13" t="str">
        <f t="shared" si="4"/>
        <v>Int</v>
      </c>
    </row>
    <row r="14" spans="2:6" x14ac:dyDescent="0.35">
      <c r="B14" t="s">
        <v>22</v>
      </c>
      <c r="C14" t="str">
        <f t="shared" si="3"/>
        <v>int</v>
      </c>
      <c r="D14" t="str">
        <f t="shared" si="4"/>
        <v>Int</v>
      </c>
    </row>
    <row r="15" spans="2:6" x14ac:dyDescent="0.35">
      <c r="B15" t="s">
        <v>21</v>
      </c>
      <c r="C15" t="str">
        <f t="shared" si="3"/>
        <v>int</v>
      </c>
      <c r="D15" t="str">
        <f t="shared" si="4"/>
        <v>Int</v>
      </c>
    </row>
    <row r="16" spans="2:6" x14ac:dyDescent="0.35">
      <c r="B16" t="s">
        <v>22</v>
      </c>
      <c r="C16" t="str">
        <f t="shared" si="3"/>
        <v>int</v>
      </c>
      <c r="D16" t="str">
        <f t="shared" si="4"/>
        <v>Int</v>
      </c>
    </row>
    <row r="17" spans="2:4" x14ac:dyDescent="0.35">
      <c r="B17" t="s">
        <v>19</v>
      </c>
      <c r="C17" t="str">
        <f t="shared" si="3"/>
        <v>nac</v>
      </c>
      <c r="D17" t="str">
        <f t="shared" si="4"/>
        <v>Ib</v>
      </c>
    </row>
    <row r="18" spans="2:4" x14ac:dyDescent="0.35">
      <c r="B18" t="s">
        <v>20</v>
      </c>
      <c r="C18" t="str">
        <f t="shared" si="3"/>
        <v>int</v>
      </c>
      <c r="D18" t="str">
        <f t="shared" si="4"/>
        <v>Ib</v>
      </c>
    </row>
  </sheetData>
  <mergeCells count="1">
    <mergeCell ref="D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68B2-A856-4040-A430-D956B8618DBA}">
  <dimension ref="C3:J16"/>
  <sheetViews>
    <sheetView zoomScaleNormal="100" workbookViewId="0">
      <selection activeCell="I6" sqref="I6"/>
    </sheetView>
  </sheetViews>
  <sheetFormatPr baseColWidth="10" defaultRowHeight="14.5" x14ac:dyDescent="0.35"/>
  <cols>
    <col min="6" max="6" width="29.7265625" customWidth="1"/>
    <col min="10" max="10" width="12.90625" customWidth="1"/>
  </cols>
  <sheetData>
    <row r="3" spans="3:10" x14ac:dyDescent="0.35">
      <c r="C3">
        <v>4</v>
      </c>
      <c r="I3" s="2">
        <v>45385</v>
      </c>
      <c r="J3" s="58">
        <f>I3</f>
        <v>45385</v>
      </c>
    </row>
    <row r="4" spans="3:10" x14ac:dyDescent="0.35">
      <c r="C4">
        <v>3</v>
      </c>
      <c r="I4" s="2">
        <v>45323</v>
      </c>
      <c r="J4" s="58">
        <f t="shared" ref="J4:J11" si="0">I4</f>
        <v>45323</v>
      </c>
    </row>
    <row r="5" spans="3:10" x14ac:dyDescent="0.35">
      <c r="C5">
        <v>4</v>
      </c>
      <c r="I5" s="2">
        <v>45327</v>
      </c>
      <c r="J5" s="58">
        <f t="shared" si="0"/>
        <v>45327</v>
      </c>
    </row>
    <row r="6" spans="3:10" x14ac:dyDescent="0.35">
      <c r="C6">
        <v>5</v>
      </c>
      <c r="F6">
        <f>COUNT(C:C)</f>
        <v>12</v>
      </c>
      <c r="I6" s="2">
        <v>45508</v>
      </c>
      <c r="J6" s="58">
        <f t="shared" si="0"/>
        <v>45508</v>
      </c>
    </row>
    <row r="7" spans="3:10" x14ac:dyDescent="0.35">
      <c r="C7">
        <v>6</v>
      </c>
      <c r="I7" s="2">
        <v>45292</v>
      </c>
      <c r="J7" s="58">
        <f t="shared" si="0"/>
        <v>45292</v>
      </c>
    </row>
    <row r="8" spans="3:10" x14ac:dyDescent="0.35">
      <c r="C8">
        <v>15</v>
      </c>
      <c r="F8">
        <f>MAX(C:C)</f>
        <v>19</v>
      </c>
      <c r="I8" s="2">
        <v>45537</v>
      </c>
      <c r="J8" s="58">
        <f t="shared" si="0"/>
        <v>45537</v>
      </c>
    </row>
    <row r="9" spans="3:10" x14ac:dyDescent="0.35">
      <c r="C9">
        <v>6</v>
      </c>
      <c r="F9">
        <f>MIN(C:C)</f>
        <v>1</v>
      </c>
      <c r="I9" s="2">
        <v>45608</v>
      </c>
      <c r="J9" s="58">
        <f t="shared" si="0"/>
        <v>45608</v>
      </c>
    </row>
    <row r="10" spans="3:10" x14ac:dyDescent="0.35">
      <c r="C10">
        <v>12</v>
      </c>
      <c r="I10" s="2">
        <v>45475</v>
      </c>
      <c r="J10" s="58">
        <f t="shared" si="0"/>
        <v>45475</v>
      </c>
    </row>
    <row r="11" spans="3:10" x14ac:dyDescent="0.35">
      <c r="C11">
        <v>19</v>
      </c>
      <c r="F11" s="3">
        <f>MAX(I:I)</f>
        <v>45608</v>
      </c>
      <c r="I11" s="2">
        <v>45508</v>
      </c>
      <c r="J11" s="58">
        <f t="shared" si="0"/>
        <v>45508</v>
      </c>
    </row>
    <row r="12" spans="3:10" x14ac:dyDescent="0.35">
      <c r="C12">
        <v>1</v>
      </c>
      <c r="F12" s="3">
        <f>MIN(I:I)</f>
        <v>45292</v>
      </c>
    </row>
    <row r="13" spans="3:10" x14ac:dyDescent="0.35">
      <c r="C13">
        <v>6</v>
      </c>
    </row>
    <row r="14" spans="3:10" x14ac:dyDescent="0.35">
      <c r="C14">
        <v>6</v>
      </c>
    </row>
    <row r="15" spans="3:10" x14ac:dyDescent="0.35">
      <c r="F15">
        <f>AVERAGE(C:C)</f>
        <v>7.25</v>
      </c>
    </row>
    <row r="16" spans="3:10" x14ac:dyDescent="0.35">
      <c r="F16">
        <f>_xlfn.STDEV.S(C:C)</f>
        <v>5.3107951810011889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_respuestas</vt:lpstr>
      <vt:lpstr>Lista de funciones</vt:lpstr>
      <vt:lpstr>indice y coincidir</vt:lpstr>
      <vt:lpstr>buscarv y buscarx</vt:lpstr>
      <vt:lpstr>textos</vt:lpstr>
      <vt:lpstr>fechas</vt:lpstr>
      <vt:lpstr>decimales</vt:lpstr>
      <vt:lpstr>si y más</vt:lpstr>
      <vt:lpstr>totales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CHEMI Lorenzo</dc:creator>
  <cp:lastModifiedBy>CHEMI Lorenzo</cp:lastModifiedBy>
  <dcterms:created xsi:type="dcterms:W3CDTF">2024-05-06T06:43:58Z</dcterms:created>
  <dcterms:modified xsi:type="dcterms:W3CDTF">2024-05-07T09:08:33Z</dcterms:modified>
</cp:coreProperties>
</file>